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305"/>
  <workbookPr showInkAnnotation="0" updateLinks="never" codeName="ThisWorkbook" autoCompressPictures="0"/>
  <mc:AlternateContent xmlns:mc="http://schemas.openxmlformats.org/markup-compatibility/2006">
    <mc:Choice Requires="x15">
      <x15ac:absPath xmlns:x15ac="http://schemas.microsoft.com/office/spreadsheetml/2010/11/ac" url="Q:\International Dream Team\Bookings\Quote Sheet\"/>
    </mc:Choice>
  </mc:AlternateContent>
  <xr:revisionPtr revIDLastSave="0" documentId="8_{AA096259-68E4-414D-A8EB-FFBC8269D195}" xr6:coauthVersionLast="47" xr6:coauthVersionMax="47" xr10:uidLastSave="{00000000-0000-0000-0000-000000000000}"/>
  <workbookProtection workbookAlgorithmName="SHA-512" workbookHashValue="aPFpkTdqeQS8mJMpT+EVDvZbyeNWPkIBiNj/034zc9HD25+Vzb9QGoR0194mYQ6v8+pI+8MdG0TmtFbU5RRoZQ==" workbookSaltValue="IKsVdDSsQObHDyYHqF6ANA==" workbookSpinCount="100000" lockStructure="1"/>
  <bookViews>
    <workbookView xWindow="-23850" yWindow="630" windowWidth="19620" windowHeight="13695" tabRatio="879" xr2:uid="{00000000-000D-0000-FFFF-FFFF00000000}"/>
  </bookViews>
  <sheets>
    <sheet name="Quote Sheet" sheetId="1" r:id="rId1"/>
    <sheet name="Instructions" sheetId="7" r:id="rId2"/>
    <sheet name="Duty" sheetId="16" r:id="rId3"/>
    <sheet name="Data" sheetId="2" state="hidden" r:id="rId4"/>
    <sheet name="Data_From_Quote_Sheet" sheetId="14" state="hidden" r:id="rId5"/>
    <sheet name="Appendix" sheetId="6" r:id="rId6"/>
    <sheet name="Sample tag" sheetId="8" r:id="rId7"/>
    <sheet name="Sample tag with Appendix" sheetId="9" r:id="rId8"/>
    <sheet name="RevisionLog" sheetId="15" state="hidden" r:id="rId9"/>
    <sheet name="GTIN Calculator" sheetId="11" state="hidden" r:id="rId10"/>
    <sheet name="Freight Rate Calc" sheetId="13" state="hidden" r:id="rId11"/>
  </sheets>
  <definedNames>
    <definedName name="_xlnm._FilterDatabase" localSheetId="10" hidden="1">'Freight Rate Calc'!$M$10:$P$50</definedName>
    <definedName name="CBF_20">Data!$I$29</definedName>
    <definedName name="CBF_40">Data!$I$30</definedName>
    <definedName name="CBF_40HC">Data!$I$31</definedName>
    <definedName name="CBF_45">Data!$I$32</definedName>
    <definedName name="CBF_LCL">'Freight Rate Calc'!$F$3</definedName>
    <definedName name="China_Duty">Data!$H$22:$I$25</definedName>
    <definedName name="color">Data!$H$52:$H$54</definedName>
    <definedName name="Color_test">Data!$H$34:$H$44</definedName>
    <definedName name="Container">Data!$H$28:$H$32</definedName>
    <definedName name="ContainerSize">Data!$H$28:$I$32</definedName>
    <definedName name="Date">'Quote Sheet'!$J$72</definedName>
    <definedName name="FMBaseRate">'Freight Rate Calc'!$B$3</definedName>
    <definedName name="FOBOrigins">'Freight Rate Calc'!$M$10:$Q$50</definedName>
    <definedName name="FOBPort">'Quote Sheet'!$N$46</definedName>
    <definedName name="FreightRate">'Freight Rate Calc'!$H$3:$K$7</definedName>
    <definedName name="HTBaseRate">'Freight Rate Calc'!$D$3</definedName>
    <definedName name="inner">Data!$I$78:$I$89</definedName>
    <definedName name="KRBaseRate">'Freight Rate Calc'!$C$3</definedName>
    <definedName name="L.Fung_Names">Data!$K$11:$K$11</definedName>
    <definedName name="L.Fung_Office">Data!$H$13:$I$18</definedName>
    <definedName name="Label">Data!$H$46:$H$50</definedName>
    <definedName name="LabelDescription">Data!$H$56:$H$85</definedName>
    <definedName name="LTL">'Freight Rate Calc'!$B$7</definedName>
    <definedName name="Margin">Data!$F$2:$F$99</definedName>
    <definedName name="master">Data!$H$87:$H$96</definedName>
    <definedName name="MySheetData">'Quote Sheet'!$A$4:$O$75</definedName>
    <definedName name="OFCalc">Data!#REF!</definedName>
    <definedName name="Office">Data!$H$13:$H$18</definedName>
    <definedName name="OutdoorFurn">'Quote Sheet'!#REF!</definedName>
    <definedName name="package">Data!$G$76:$G$120</definedName>
    <definedName name="pay">Data!$I$49:$I$50</definedName>
    <definedName name="Port">'Freight Rate Calc'!$M$10:$M$50</definedName>
    <definedName name="_xlnm.Print_Area" localSheetId="1">Instructions!$A$1:$B$130</definedName>
    <definedName name="_xlnm.Print_Area" localSheetId="0">'Quote Sheet'!$A$1:$O$77</definedName>
    <definedName name="_xlnm.Print_Area" localSheetId="6">'Sample tag'!$A$1:$N$73</definedName>
    <definedName name="_xlnm.Print_Area" localSheetId="7">'Sample tag with Appendix'!$A$1:$N$83</definedName>
    <definedName name="private">Data!$G$24:$G$74</definedName>
    <definedName name="tag">Data!$I$37:$I$47</definedName>
    <definedName name="Target">Data!$K$34:$K$36</definedName>
    <definedName name="yes">Data!$I$34:$I$35</definedName>
    <definedName name="yesplus">Data!$J$33:$J$35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8" i="15" l="1"/>
  <c r="I12" i="6" l="1"/>
  <c r="F12" i="6"/>
  <c r="H12" i="6"/>
  <c r="H13" i="6"/>
  <c r="I13" i="6"/>
  <c r="H14" i="6"/>
  <c r="I14" i="6"/>
  <c r="H15" i="6"/>
  <c r="I15" i="6"/>
  <c r="H16" i="6"/>
  <c r="I16" i="6"/>
  <c r="H17" i="6"/>
  <c r="I17" i="6"/>
  <c r="H18" i="6"/>
  <c r="I18" i="6"/>
  <c r="H19" i="6"/>
  <c r="I19" i="6"/>
  <c r="H20" i="6"/>
  <c r="I20" i="6"/>
  <c r="H21" i="6"/>
  <c r="I21" i="6"/>
  <c r="H22" i="6"/>
  <c r="I22" i="6"/>
  <c r="H23" i="6"/>
  <c r="I23" i="6"/>
  <c r="H24" i="6"/>
  <c r="I24" i="6"/>
  <c r="H25" i="6"/>
  <c r="I25" i="6"/>
  <c r="H26" i="6"/>
  <c r="I26" i="6"/>
  <c r="H27" i="6"/>
  <c r="I27" i="6"/>
  <c r="H28" i="6"/>
  <c r="I28" i="6"/>
  <c r="H29" i="6"/>
  <c r="I29" i="6"/>
  <c r="H30" i="6"/>
  <c r="I30" i="6"/>
  <c r="H31" i="6"/>
  <c r="I31" i="6"/>
  <c r="H32" i="6"/>
  <c r="I32" i="6"/>
  <c r="C87" i="15" l="1"/>
  <c r="C86" i="15"/>
  <c r="E12" i="6"/>
  <c r="F13" i="6"/>
  <c r="C85" i="15"/>
  <c r="J18" i="6"/>
  <c r="J19" i="6"/>
  <c r="J20" i="6"/>
  <c r="J21" i="6"/>
  <c r="J22" i="6"/>
  <c r="J23" i="6"/>
  <c r="J24" i="6"/>
  <c r="J25" i="6"/>
  <c r="J26" i="6"/>
  <c r="J27" i="6"/>
  <c r="J28" i="6"/>
  <c r="J29" i="6"/>
  <c r="J30" i="6"/>
  <c r="J31" i="6"/>
  <c r="J32" i="6"/>
  <c r="C84" i="15" l="1"/>
  <c r="H50" i="1"/>
  <c r="F17" i="6" l="1"/>
  <c r="F16" i="6"/>
  <c r="F14" i="6"/>
  <c r="F15" i="6"/>
  <c r="C83" i="15"/>
  <c r="O55" i="1" l="1"/>
  <c r="M55" i="1"/>
  <c r="C82" i="15"/>
  <c r="C4" i="13"/>
  <c r="C81" i="15"/>
  <c r="C80" i="15"/>
  <c r="E8" i="16"/>
  <c r="D8" i="16"/>
  <c r="E7" i="16"/>
  <c r="D7" i="16"/>
  <c r="D6" i="16"/>
  <c r="F6" i="16" s="1"/>
  <c r="E5" i="16"/>
  <c r="F5" i="16" s="1"/>
  <c r="D4" i="13"/>
  <c r="B4" i="13"/>
  <c r="F8" i="16" l="1"/>
  <c r="F7" i="16"/>
  <c r="C79" i="15"/>
  <c r="F9" i="16" l="1"/>
  <c r="C78" i="15"/>
  <c r="N19" i="1" l="1"/>
  <c r="C77" i="15"/>
  <c r="C76" i="15"/>
  <c r="C75" i="15" l="1"/>
  <c r="C74" i="15"/>
  <c r="C73" i="15"/>
  <c r="C72" i="15"/>
  <c r="C71" i="15" l="1"/>
  <c r="M12" i="6"/>
  <c r="N12" i="6"/>
  <c r="M13" i="6"/>
  <c r="N13" i="6"/>
  <c r="AE20" i="6"/>
  <c r="AE21" i="6"/>
  <c r="AE22" i="6"/>
  <c r="AE23" i="6"/>
  <c r="AE24" i="6"/>
  <c r="AE25" i="6"/>
  <c r="AE26" i="6"/>
  <c r="AE27" i="6"/>
  <c r="AE28" i="6"/>
  <c r="AE29" i="6"/>
  <c r="AE30" i="6"/>
  <c r="AE31" i="6"/>
  <c r="AE32" i="6"/>
  <c r="W20" i="6"/>
  <c r="W21" i="6"/>
  <c r="W22" i="6"/>
  <c r="W23" i="6"/>
  <c r="W24" i="6"/>
  <c r="W25" i="6"/>
  <c r="W26" i="6"/>
  <c r="W27" i="6"/>
  <c r="W28" i="6"/>
  <c r="W29" i="6"/>
  <c r="W30" i="6"/>
  <c r="W31" i="6"/>
  <c r="W32" i="6"/>
  <c r="O20" i="6"/>
  <c r="O21" i="6"/>
  <c r="O22" i="6"/>
  <c r="O23" i="6"/>
  <c r="O24" i="6"/>
  <c r="O25" i="6"/>
  <c r="O26" i="6"/>
  <c r="O27" i="6"/>
  <c r="O28" i="6"/>
  <c r="O29" i="6"/>
  <c r="O30" i="6"/>
  <c r="O31" i="6"/>
  <c r="O32" i="6"/>
  <c r="C70" i="15"/>
  <c r="C69" i="15"/>
  <c r="C68" i="15" l="1"/>
  <c r="C67" i="15"/>
  <c r="C66" i="15"/>
  <c r="C65" i="15"/>
  <c r="C64" i="15"/>
  <c r="C63" i="15"/>
  <c r="C62" i="15"/>
  <c r="C61" i="15" l="1"/>
  <c r="C60" i="15"/>
  <c r="C59" i="15"/>
  <c r="C58" i="15"/>
  <c r="C57" i="15" l="1"/>
  <c r="C56" i="15" l="1"/>
  <c r="C55" i="15" l="1"/>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C3" i="15"/>
  <c r="C2" i="15"/>
  <c r="X5" i="6"/>
  <c r="O75" i="1" l="1"/>
  <c r="AB20" i="6" l="1"/>
  <c r="AB21" i="6"/>
  <c r="AB22" i="6"/>
  <c r="AB23" i="6"/>
  <c r="AB24" i="6"/>
  <c r="AB25" i="6"/>
  <c r="AB26" i="6"/>
  <c r="AB27" i="6"/>
  <c r="AB28" i="6"/>
  <c r="AB29" i="6"/>
  <c r="AB30" i="6"/>
  <c r="AB31" i="6"/>
  <c r="AB32" i="6"/>
  <c r="P20" i="6"/>
  <c r="P21" i="6"/>
  <c r="P22" i="6"/>
  <c r="P23" i="6"/>
  <c r="P24" i="6"/>
  <c r="P25" i="6"/>
  <c r="P26" i="6"/>
  <c r="P27" i="6"/>
  <c r="P28" i="6"/>
  <c r="P29" i="6"/>
  <c r="P30" i="6"/>
  <c r="P31" i="6"/>
  <c r="P32" i="6"/>
  <c r="L20" i="6"/>
  <c r="L21" i="6"/>
  <c r="L22" i="6"/>
  <c r="L23" i="6"/>
  <c r="L24" i="6"/>
  <c r="L25" i="6"/>
  <c r="L26" i="6"/>
  <c r="L27" i="6"/>
  <c r="L28" i="6"/>
  <c r="L29" i="6"/>
  <c r="L30" i="6"/>
  <c r="L31" i="6"/>
  <c r="L32" i="6"/>
  <c r="T20" i="6"/>
  <c r="T21" i="6"/>
  <c r="T22" i="6"/>
  <c r="T23" i="6"/>
  <c r="T24" i="6"/>
  <c r="T25" i="6"/>
  <c r="T26" i="6"/>
  <c r="T27" i="6"/>
  <c r="T28" i="6"/>
  <c r="T29" i="6"/>
  <c r="T30" i="6"/>
  <c r="T31" i="6"/>
  <c r="T32" i="6"/>
  <c r="E12" i="1" l="1"/>
  <c r="H60" i="1" l="1"/>
  <c r="H61" i="1"/>
  <c r="B61" i="8" l="1"/>
  <c r="G61" i="8" s="1"/>
  <c r="L35" i="8"/>
  <c r="K35" i="8"/>
  <c r="G35" i="8"/>
  <c r="F35" i="8"/>
  <c r="B35" i="8"/>
  <c r="L12" i="8"/>
  <c r="K12" i="8"/>
  <c r="G12" i="8"/>
  <c r="F12" i="8"/>
  <c r="B12" i="8"/>
  <c r="B3" i="9"/>
  <c r="L3" i="9" s="1"/>
  <c r="L24" i="9" s="1"/>
  <c r="L45" i="9" s="1"/>
  <c r="L66" i="9" s="1"/>
  <c r="B71" i="8"/>
  <c r="G45" i="8" s="1"/>
  <c r="B52" i="8"/>
  <c r="B28" i="8" s="1"/>
  <c r="E8" i="6"/>
  <c r="G58" i="1"/>
  <c r="DH2" i="14" s="1"/>
  <c r="AZ2" i="14"/>
  <c r="BA2" i="14"/>
  <c r="AY2" i="14"/>
  <c r="V2" i="14"/>
  <c r="BB2" i="14"/>
  <c r="ED2" i="14"/>
  <c r="BL2" i="14"/>
  <c r="BK2" i="14"/>
  <c r="BJ2" i="14"/>
  <c r="BI2" i="14"/>
  <c r="BH2" i="14"/>
  <c r="BG2" i="14"/>
  <c r="BF2" i="14"/>
  <c r="BE2" i="14"/>
  <c r="BD2" i="14"/>
  <c r="BC2" i="14"/>
  <c r="AX2" i="14"/>
  <c r="AW2" i="14"/>
  <c r="AV2" i="14"/>
  <c r="AT2" i="14"/>
  <c r="AS2" i="14"/>
  <c r="AR2" i="14"/>
  <c r="AK2" i="14"/>
  <c r="AD2" i="14"/>
  <c r="Z2" i="14"/>
  <c r="U2" i="14"/>
  <c r="S2" i="14"/>
  <c r="K2" i="14"/>
  <c r="F2" i="14"/>
  <c r="AU2" i="14"/>
  <c r="HR2" i="14"/>
  <c r="J73" i="1"/>
  <c r="HQ2" i="14" s="1"/>
  <c r="CX2" i="14"/>
  <c r="O52" i="1"/>
  <c r="O56" i="1" s="1"/>
  <c r="N54" i="1"/>
  <c r="FX2" i="14" s="1"/>
  <c r="N57" i="1"/>
  <c r="GC2" i="14" s="1"/>
  <c r="M52" i="1"/>
  <c r="M53" i="1" s="1"/>
  <c r="L54" i="1"/>
  <c r="FG2" i="14" s="1"/>
  <c r="L57" i="1"/>
  <c r="FL2" i="14" s="1"/>
  <c r="K53" i="1"/>
  <c r="EO2" i="14" s="1"/>
  <c r="K54" i="1"/>
  <c r="K56" i="1"/>
  <c r="ET2" i="14" s="1"/>
  <c r="K57" i="1"/>
  <c r="EV2" i="14" s="1"/>
  <c r="O64" i="1"/>
  <c r="GK2" i="14" s="1"/>
  <c r="J46" i="1"/>
  <c r="L47" i="1" s="1"/>
  <c r="EG2" i="14" s="1"/>
  <c r="GI2" i="14"/>
  <c r="GG2" i="14"/>
  <c r="GA2" i="14"/>
  <c r="N53" i="1"/>
  <c r="FV2" i="14" s="1"/>
  <c r="M64" i="1"/>
  <c r="FT2" i="14" s="1"/>
  <c r="FR2" i="14"/>
  <c r="FP2" i="14"/>
  <c r="FJ2" i="14"/>
  <c r="L53" i="1"/>
  <c r="FE2" i="14" s="1"/>
  <c r="K64" i="1"/>
  <c r="FC2" i="14" s="1"/>
  <c r="FA2" i="14"/>
  <c r="EY2" i="14"/>
  <c r="EU2" i="14"/>
  <c r="ES2" i="14"/>
  <c r="EP2" i="14"/>
  <c r="J53" i="1"/>
  <c r="EN2" i="14" s="1"/>
  <c r="EM2" i="14"/>
  <c r="EI2" i="14"/>
  <c r="EF2" i="14"/>
  <c r="EE2" i="14"/>
  <c r="EC2" i="14"/>
  <c r="EB2" i="14"/>
  <c r="EA2" i="14"/>
  <c r="DZ2" i="14"/>
  <c r="DY2" i="14"/>
  <c r="DX2" i="14"/>
  <c r="DW2" i="14"/>
  <c r="DV2" i="14"/>
  <c r="DU2" i="14"/>
  <c r="DT2" i="14"/>
  <c r="DS2" i="14"/>
  <c r="DR2" i="14"/>
  <c r="DQ2" i="14"/>
  <c r="DP2" i="14"/>
  <c r="DO2" i="14"/>
  <c r="DN2" i="14"/>
  <c r="DM2" i="14"/>
  <c r="DL2" i="14"/>
  <c r="DK2" i="14"/>
  <c r="DJ2" i="14"/>
  <c r="DI2" i="14"/>
  <c r="DG2" i="14"/>
  <c r="DF2" i="14"/>
  <c r="DE2" i="14"/>
  <c r="DD2" i="14"/>
  <c r="DC2" i="14"/>
  <c r="DB2" i="14"/>
  <c r="DA2" i="14"/>
  <c r="CZ2" i="14"/>
  <c r="CY2" i="14"/>
  <c r="CW2" i="14"/>
  <c r="CV2" i="14"/>
  <c r="CU2" i="14"/>
  <c r="CT2" i="14"/>
  <c r="CS2" i="14"/>
  <c r="CR2" i="14"/>
  <c r="CQ2" i="14"/>
  <c r="CP2" i="14"/>
  <c r="CO2" i="14"/>
  <c r="CN2" i="14"/>
  <c r="CM2" i="14"/>
  <c r="CL2" i="14"/>
  <c r="CK2" i="14"/>
  <c r="CJ2" i="14"/>
  <c r="CI2" i="14"/>
  <c r="CH2" i="14"/>
  <c r="CG2" i="14"/>
  <c r="CF2" i="14"/>
  <c r="CE2" i="14"/>
  <c r="CD2" i="14"/>
  <c r="CC2" i="14"/>
  <c r="CB2" i="14"/>
  <c r="CA2" i="14"/>
  <c r="BZ2" i="14"/>
  <c r="BY2" i="14"/>
  <c r="BX2" i="14"/>
  <c r="BW2" i="14"/>
  <c r="BV2" i="14"/>
  <c r="BU2" i="14"/>
  <c r="BT2" i="14"/>
  <c r="BS2" i="14"/>
  <c r="BR2" i="14"/>
  <c r="BQ2" i="14"/>
  <c r="BP2" i="14"/>
  <c r="BO2" i="14"/>
  <c r="BN2" i="14"/>
  <c r="BM2" i="14"/>
  <c r="AQ2" i="14"/>
  <c r="AP2" i="14"/>
  <c r="AO2" i="14"/>
  <c r="AN2" i="14"/>
  <c r="AM2" i="14"/>
  <c r="AL2" i="14"/>
  <c r="AJ2" i="14"/>
  <c r="AI2" i="14"/>
  <c r="AH2" i="14"/>
  <c r="AG2" i="14"/>
  <c r="AF2" i="14"/>
  <c r="AE2" i="14"/>
  <c r="AC2" i="14"/>
  <c r="AB2" i="14"/>
  <c r="AA2" i="14"/>
  <c r="Y2" i="14"/>
  <c r="X2" i="14"/>
  <c r="W2" i="14"/>
  <c r="T2" i="14"/>
  <c r="R2" i="14"/>
  <c r="Q2" i="14"/>
  <c r="P2" i="14"/>
  <c r="O2" i="14"/>
  <c r="N2" i="14"/>
  <c r="M2" i="14"/>
  <c r="L2" i="14"/>
  <c r="J2" i="14"/>
  <c r="I2" i="14"/>
  <c r="H2" i="14"/>
  <c r="G2" i="14"/>
  <c r="E2" i="14"/>
  <c r="D2" i="14"/>
  <c r="C2" i="14"/>
  <c r="B2" i="14"/>
  <c r="A2" i="14"/>
  <c r="K81" i="9"/>
  <c r="F81" i="9"/>
  <c r="A81" i="9"/>
  <c r="K60" i="9"/>
  <c r="F60" i="9"/>
  <c r="A60" i="9"/>
  <c r="K39" i="9"/>
  <c r="F39" i="9"/>
  <c r="A39" i="9"/>
  <c r="K18" i="9"/>
  <c r="F18" i="9"/>
  <c r="K19" i="9"/>
  <c r="F19" i="9"/>
  <c r="K51" i="9"/>
  <c r="F51" i="9"/>
  <c r="A51" i="9"/>
  <c r="K30" i="9"/>
  <c r="F30" i="9"/>
  <c r="A30" i="9"/>
  <c r="F9" i="9"/>
  <c r="K9" i="9"/>
  <c r="K59" i="8"/>
  <c r="F59" i="8"/>
  <c r="K43" i="8"/>
  <c r="F43" i="8"/>
  <c r="A43" i="8"/>
  <c r="K20" i="8"/>
  <c r="F20" i="8"/>
  <c r="A20" i="8"/>
  <c r="K69" i="8"/>
  <c r="F69" i="8"/>
  <c r="A44" i="8"/>
  <c r="K44" i="8" s="1"/>
  <c r="A21" i="8"/>
  <c r="F21" i="8" s="1"/>
  <c r="K21" i="8" s="1"/>
  <c r="F70" i="8"/>
  <c r="K70" i="8" s="1"/>
  <c r="D12" i="6"/>
  <c r="D17" i="6"/>
  <c r="E17" i="6"/>
  <c r="L31" i="9" s="1"/>
  <c r="D16" i="6"/>
  <c r="E16" i="6"/>
  <c r="G31" i="9" s="1"/>
  <c r="D15" i="6"/>
  <c r="E15" i="6"/>
  <c r="B31" i="9" s="1"/>
  <c r="D14" i="6"/>
  <c r="E14" i="6"/>
  <c r="L10" i="9" s="1"/>
  <c r="D13" i="6"/>
  <c r="E13" i="6"/>
  <c r="G10" i="9" s="1"/>
  <c r="B10" i="9"/>
  <c r="L70" i="9"/>
  <c r="G70" i="9"/>
  <c r="L36" i="8"/>
  <c r="G36" i="8"/>
  <c r="L13" i="8"/>
  <c r="G13" i="8"/>
  <c r="L37" i="8"/>
  <c r="B36" i="8"/>
  <c r="G32" i="8"/>
  <c r="B32" i="8"/>
  <c r="L9" i="8"/>
  <c r="G9" i="8"/>
  <c r="B9" i="8"/>
  <c r="B56" i="8"/>
  <c r="L32" i="8" s="1"/>
  <c r="B17" i="6"/>
  <c r="L28" i="9" s="1"/>
  <c r="N11" i="6"/>
  <c r="B13" i="8"/>
  <c r="B60" i="8" s="1"/>
  <c r="B69" i="9"/>
  <c r="G69" i="9" s="1"/>
  <c r="B48" i="9"/>
  <c r="L48" i="9" s="1"/>
  <c r="B27" i="9"/>
  <c r="L27" i="9" s="1"/>
  <c r="B6" i="9"/>
  <c r="G6" i="9" s="1"/>
  <c r="L72" i="9"/>
  <c r="G72" i="9"/>
  <c r="B72" i="9"/>
  <c r="L51" i="9"/>
  <c r="G51" i="9"/>
  <c r="B51" i="9"/>
  <c r="L30" i="9"/>
  <c r="G30" i="9"/>
  <c r="B30" i="9"/>
  <c r="AF11" i="6"/>
  <c r="AC11" i="6"/>
  <c r="N79" i="9"/>
  <c r="N77" i="9"/>
  <c r="M79" i="9"/>
  <c r="M77" i="9"/>
  <c r="L79" i="9"/>
  <c r="L77" i="9"/>
  <c r="I79" i="9"/>
  <c r="I77" i="9"/>
  <c r="H79" i="9"/>
  <c r="H77" i="9"/>
  <c r="G79" i="9"/>
  <c r="G77" i="9"/>
  <c r="L81" i="9"/>
  <c r="G81" i="9"/>
  <c r="D79" i="9"/>
  <c r="D77" i="9"/>
  <c r="C79" i="9"/>
  <c r="C77" i="9"/>
  <c r="B79" i="9"/>
  <c r="B77" i="9"/>
  <c r="N58" i="9"/>
  <c r="N56" i="9"/>
  <c r="M58" i="9"/>
  <c r="M56" i="9"/>
  <c r="L58" i="9"/>
  <c r="L56" i="9"/>
  <c r="I56" i="9"/>
  <c r="I58" i="9"/>
  <c r="H58" i="9"/>
  <c r="H56" i="9"/>
  <c r="G58" i="9"/>
  <c r="G56" i="9"/>
  <c r="D58" i="9"/>
  <c r="D56" i="9"/>
  <c r="C58" i="9"/>
  <c r="C56" i="9"/>
  <c r="B58" i="9"/>
  <c r="B56" i="9"/>
  <c r="N37" i="9"/>
  <c r="N35" i="9"/>
  <c r="M37" i="9"/>
  <c r="M35" i="9"/>
  <c r="L37" i="9"/>
  <c r="L35" i="9"/>
  <c r="I37" i="9"/>
  <c r="I35" i="9"/>
  <c r="H37" i="9"/>
  <c r="H35" i="9"/>
  <c r="G37" i="9"/>
  <c r="G35" i="9"/>
  <c r="D37" i="9"/>
  <c r="D35" i="9"/>
  <c r="C37" i="9"/>
  <c r="C35" i="9"/>
  <c r="B37" i="9"/>
  <c r="B35" i="9"/>
  <c r="N16" i="9"/>
  <c r="N14" i="9"/>
  <c r="M14" i="9"/>
  <c r="M16" i="9"/>
  <c r="L16" i="9"/>
  <c r="L14" i="9"/>
  <c r="I16" i="9"/>
  <c r="I14" i="9"/>
  <c r="H16" i="9"/>
  <c r="H14" i="9"/>
  <c r="G16" i="9"/>
  <c r="G14" i="9"/>
  <c r="D14" i="9"/>
  <c r="D16" i="9"/>
  <c r="C16" i="9"/>
  <c r="C14" i="9"/>
  <c r="B16" i="9"/>
  <c r="B14" i="9"/>
  <c r="L38" i="9"/>
  <c r="B38" i="9"/>
  <c r="G38" i="9"/>
  <c r="L39" i="8"/>
  <c r="G39" i="8"/>
  <c r="B39" i="8"/>
  <c r="L16" i="8"/>
  <c r="G16" i="8"/>
  <c r="L63" i="8"/>
  <c r="G63" i="8"/>
  <c r="AH32" i="6"/>
  <c r="AF32" i="6"/>
  <c r="AD32" i="6"/>
  <c r="AC32" i="6"/>
  <c r="AH31" i="6"/>
  <c r="AF31" i="6"/>
  <c r="AD31" i="6"/>
  <c r="AC31" i="6"/>
  <c r="AH30" i="6"/>
  <c r="AF30" i="6"/>
  <c r="AD30" i="6"/>
  <c r="AC30" i="6"/>
  <c r="AH29" i="6"/>
  <c r="AF29" i="6"/>
  <c r="AD29" i="6"/>
  <c r="AC29" i="6"/>
  <c r="AH28" i="6"/>
  <c r="AF28" i="6"/>
  <c r="AD28" i="6"/>
  <c r="AC28" i="6"/>
  <c r="AH27" i="6"/>
  <c r="AF27" i="6"/>
  <c r="AD27" i="6"/>
  <c r="AC27" i="6"/>
  <c r="AH26" i="6"/>
  <c r="AF26" i="6"/>
  <c r="AD26" i="6"/>
  <c r="AC26" i="6"/>
  <c r="AH25" i="6"/>
  <c r="AF25" i="6"/>
  <c r="AD25" i="6"/>
  <c r="AC25" i="6"/>
  <c r="AH24" i="6"/>
  <c r="AF24" i="6"/>
  <c r="AD24" i="6"/>
  <c r="AC24" i="6"/>
  <c r="AH23" i="6"/>
  <c r="N78" i="9"/>
  <c r="AD23" i="6"/>
  <c r="AC23" i="6"/>
  <c r="AH22" i="6"/>
  <c r="I78" i="9"/>
  <c r="AD22" i="6"/>
  <c r="AC22" i="6"/>
  <c r="AH21" i="6"/>
  <c r="D78" i="9"/>
  <c r="AD21" i="6"/>
  <c r="AC21" i="6"/>
  <c r="AH20" i="6"/>
  <c r="AF20" i="6"/>
  <c r="AD20" i="6"/>
  <c r="AC20" i="6"/>
  <c r="AH19" i="6"/>
  <c r="AD19" i="6"/>
  <c r="AC19" i="6"/>
  <c r="AH18" i="6"/>
  <c r="AD18" i="6"/>
  <c r="AC18" i="6"/>
  <c r="AH17" i="6"/>
  <c r="B18" i="9"/>
  <c r="AH16" i="6"/>
  <c r="H2" i="13"/>
  <c r="P4" i="11"/>
  <c r="O6" i="11"/>
  <c r="N6" i="11"/>
  <c r="M6" i="11"/>
  <c r="L6" i="11"/>
  <c r="K6" i="11"/>
  <c r="J6" i="11"/>
  <c r="I6" i="11"/>
  <c r="H6" i="11"/>
  <c r="G6" i="11"/>
  <c r="F6" i="11"/>
  <c r="E6" i="11"/>
  <c r="G73" i="9"/>
  <c r="L73" i="9"/>
  <c r="B23" i="9"/>
  <c r="L59" i="8"/>
  <c r="G59" i="8"/>
  <c r="B59" i="8"/>
  <c r="L9" i="9"/>
  <c r="G9" i="9"/>
  <c r="B9" i="9"/>
  <c r="Z32" i="6"/>
  <c r="Z31" i="6"/>
  <c r="Z30" i="6"/>
  <c r="Z29" i="6"/>
  <c r="Z28" i="6"/>
  <c r="Z27" i="6"/>
  <c r="Z26" i="6"/>
  <c r="Z25" i="6"/>
  <c r="Z24" i="6"/>
  <c r="Z23" i="6"/>
  <c r="Z22" i="6"/>
  <c r="Z21" i="6"/>
  <c r="Z20" i="6"/>
  <c r="Z19" i="6"/>
  <c r="Z18" i="6"/>
  <c r="Z17" i="6"/>
  <c r="Z16" i="6"/>
  <c r="X32" i="6"/>
  <c r="X31" i="6"/>
  <c r="X30" i="6"/>
  <c r="X29" i="6"/>
  <c r="X28" i="6"/>
  <c r="X27" i="6"/>
  <c r="X26" i="6"/>
  <c r="X25" i="6"/>
  <c r="X24" i="6"/>
  <c r="X23" i="6"/>
  <c r="H78" i="9"/>
  <c r="X21" i="6"/>
  <c r="M57" i="9"/>
  <c r="V32" i="6"/>
  <c r="V31" i="6"/>
  <c r="V30" i="6"/>
  <c r="V29" i="6"/>
  <c r="V28" i="6"/>
  <c r="V27" i="6"/>
  <c r="V26" i="6"/>
  <c r="V25" i="6"/>
  <c r="V24" i="6"/>
  <c r="V23" i="6"/>
  <c r="V22" i="6"/>
  <c r="V21" i="6"/>
  <c r="V20" i="6"/>
  <c r="V19" i="6"/>
  <c r="V18" i="6"/>
  <c r="U32" i="6"/>
  <c r="U31" i="6"/>
  <c r="U30" i="6"/>
  <c r="U29" i="6"/>
  <c r="U28" i="6"/>
  <c r="U27" i="6"/>
  <c r="U26" i="6"/>
  <c r="U25" i="6"/>
  <c r="U24" i="6"/>
  <c r="U23" i="6"/>
  <c r="U22" i="6"/>
  <c r="U21" i="6"/>
  <c r="U20" i="6"/>
  <c r="U19" i="6"/>
  <c r="U18" i="6"/>
  <c r="R32" i="6"/>
  <c r="R31" i="6"/>
  <c r="R30" i="6"/>
  <c r="R29" i="6"/>
  <c r="R28" i="6"/>
  <c r="R27" i="6"/>
  <c r="R26" i="6"/>
  <c r="R25" i="6"/>
  <c r="R24" i="6"/>
  <c r="R23" i="6"/>
  <c r="R22" i="6"/>
  <c r="R21" i="6"/>
  <c r="R20" i="6"/>
  <c r="R19" i="6"/>
  <c r="R18" i="6"/>
  <c r="R17" i="6"/>
  <c r="R16" i="6"/>
  <c r="L78" i="9"/>
  <c r="L57" i="9"/>
  <c r="N32" i="6"/>
  <c r="N31" i="6"/>
  <c r="N30" i="6"/>
  <c r="N29" i="6"/>
  <c r="N28" i="6"/>
  <c r="N27" i="6"/>
  <c r="N26" i="6"/>
  <c r="N25" i="6"/>
  <c r="N24" i="6"/>
  <c r="N23" i="6"/>
  <c r="N22" i="6"/>
  <c r="N21" i="6"/>
  <c r="N20" i="6"/>
  <c r="N19" i="6"/>
  <c r="N18" i="6"/>
  <c r="M32" i="6"/>
  <c r="M31" i="6"/>
  <c r="M30" i="6"/>
  <c r="M29" i="6"/>
  <c r="M28" i="6"/>
  <c r="M27" i="6"/>
  <c r="M26" i="6"/>
  <c r="M25" i="6"/>
  <c r="M24" i="6"/>
  <c r="M23" i="6"/>
  <c r="M22" i="6"/>
  <c r="M21" i="6"/>
  <c r="M20" i="6"/>
  <c r="M19" i="6"/>
  <c r="M18" i="6"/>
  <c r="M11" i="6"/>
  <c r="G35" i="6"/>
  <c r="E7" i="6"/>
  <c r="E6" i="6"/>
  <c r="E5" i="6"/>
  <c r="E4" i="6"/>
  <c r="X11" i="6"/>
  <c r="P11" i="6"/>
  <c r="B81" i="9"/>
  <c r="L60" i="9"/>
  <c r="G60" i="9"/>
  <c r="B60" i="9"/>
  <c r="B11" i="9"/>
  <c r="L65" i="9"/>
  <c r="G65" i="9"/>
  <c r="B65" i="9"/>
  <c r="B44" i="9"/>
  <c r="G44" i="9"/>
  <c r="L44" i="9"/>
  <c r="L23" i="9"/>
  <c r="G23" i="9"/>
  <c r="B70" i="9"/>
  <c r="L49" i="9"/>
  <c r="G49" i="9"/>
  <c r="B49" i="9"/>
  <c r="M64" i="9"/>
  <c r="H64" i="9"/>
  <c r="C64" i="9"/>
  <c r="M43" i="9"/>
  <c r="H43" i="9"/>
  <c r="C43" i="9"/>
  <c r="M22" i="9"/>
  <c r="H22" i="9"/>
  <c r="C22" i="9"/>
  <c r="B73" i="9"/>
  <c r="L52" i="9"/>
  <c r="G52" i="9"/>
  <c r="B52" i="9"/>
  <c r="L82" i="9"/>
  <c r="G82" i="9"/>
  <c r="B82" i="9"/>
  <c r="L80" i="9"/>
  <c r="G80" i="9"/>
  <c r="B80" i="9"/>
  <c r="L75" i="9"/>
  <c r="G75" i="9"/>
  <c r="B75" i="9"/>
  <c r="L74" i="9"/>
  <c r="G74" i="9"/>
  <c r="B74" i="9"/>
  <c r="L71" i="9"/>
  <c r="G71" i="9"/>
  <c r="B71" i="9"/>
  <c r="L68" i="9"/>
  <c r="G68" i="9"/>
  <c r="B68" i="9"/>
  <c r="L67" i="9"/>
  <c r="G67" i="9"/>
  <c r="B67" i="9"/>
  <c r="L61" i="9"/>
  <c r="G61" i="9"/>
  <c r="B61" i="9"/>
  <c r="L59" i="9"/>
  <c r="G59" i="9"/>
  <c r="B59" i="9"/>
  <c r="L54" i="9"/>
  <c r="G54" i="9"/>
  <c r="B54" i="9"/>
  <c r="L53" i="9"/>
  <c r="G53" i="9"/>
  <c r="B53" i="9"/>
  <c r="L50" i="9"/>
  <c r="G50" i="9"/>
  <c r="B50" i="9"/>
  <c r="L47" i="9"/>
  <c r="G47" i="9"/>
  <c r="B47" i="9"/>
  <c r="L46" i="9"/>
  <c r="G46" i="9"/>
  <c r="B46" i="9"/>
  <c r="L40" i="9"/>
  <c r="G40" i="9"/>
  <c r="B40" i="9"/>
  <c r="L33" i="9"/>
  <c r="G33" i="9"/>
  <c r="B33" i="9"/>
  <c r="L32" i="9"/>
  <c r="G32" i="9"/>
  <c r="B32" i="9"/>
  <c r="L29" i="9"/>
  <c r="G29" i="9"/>
  <c r="B29" i="9"/>
  <c r="L26" i="9"/>
  <c r="G26" i="9"/>
  <c r="B26" i="9"/>
  <c r="L25" i="9"/>
  <c r="G25" i="9"/>
  <c r="B25" i="9"/>
  <c r="L19" i="9"/>
  <c r="G19" i="9"/>
  <c r="B19" i="9"/>
  <c r="L17" i="9"/>
  <c r="G17" i="9"/>
  <c r="B17" i="9"/>
  <c r="L12" i="9"/>
  <c r="G12" i="9"/>
  <c r="B12" i="9"/>
  <c r="L11" i="9"/>
  <c r="G11" i="9"/>
  <c r="L8" i="9"/>
  <c r="G8" i="9"/>
  <c r="B8" i="9"/>
  <c r="L5" i="9"/>
  <c r="G5" i="9"/>
  <c r="B5" i="9"/>
  <c r="L4" i="9"/>
  <c r="G4" i="9"/>
  <c r="B4" i="9"/>
  <c r="L2" i="9"/>
  <c r="G2" i="9"/>
  <c r="B2" i="9"/>
  <c r="M1" i="9"/>
  <c r="H1" i="9"/>
  <c r="C1" i="9"/>
  <c r="M26" i="8"/>
  <c r="H26" i="8"/>
  <c r="C26" i="8"/>
  <c r="M3" i="8"/>
  <c r="H3" i="8"/>
  <c r="C3" i="8"/>
  <c r="M50" i="8"/>
  <c r="H50" i="8"/>
  <c r="C50" i="8"/>
  <c r="L44" i="8"/>
  <c r="G44" i="8"/>
  <c r="B44" i="8"/>
  <c r="L43" i="8"/>
  <c r="G43" i="8"/>
  <c r="B43" i="8"/>
  <c r="L42" i="8"/>
  <c r="G42" i="8"/>
  <c r="B42" i="8"/>
  <c r="L21" i="8"/>
  <c r="G21" i="8"/>
  <c r="B21" i="8"/>
  <c r="L20" i="8"/>
  <c r="G20" i="8"/>
  <c r="B20" i="8"/>
  <c r="L19" i="8"/>
  <c r="G19" i="8"/>
  <c r="B19" i="8"/>
  <c r="B16" i="8"/>
  <c r="L70" i="8"/>
  <c r="L69" i="8"/>
  <c r="L68" i="8"/>
  <c r="L55" i="8"/>
  <c r="L57" i="8"/>
  <c r="L56" i="8"/>
  <c r="L58" i="8"/>
  <c r="L54" i="8"/>
  <c r="L53" i="8"/>
  <c r="L51" i="8"/>
  <c r="G70" i="8"/>
  <c r="G69" i="8"/>
  <c r="G68" i="8"/>
  <c r="G55" i="8"/>
  <c r="G57" i="8"/>
  <c r="G56" i="8"/>
  <c r="G58" i="8"/>
  <c r="G54" i="8"/>
  <c r="G53" i="8"/>
  <c r="G51" i="8"/>
  <c r="B70" i="8"/>
  <c r="B69" i="8"/>
  <c r="B68" i="8"/>
  <c r="B63" i="8"/>
  <c r="B58" i="8"/>
  <c r="L34" i="8" s="1"/>
  <c r="B54" i="8"/>
  <c r="G7" i="8" s="1"/>
  <c r="B53" i="8"/>
  <c r="B29" i="8" s="1"/>
  <c r="B51" i="8"/>
  <c r="G4" i="8" s="1"/>
  <c r="L31" i="8"/>
  <c r="G31" i="8"/>
  <c r="B31" i="8"/>
  <c r="L33" i="8"/>
  <c r="G33" i="8"/>
  <c r="B33" i="8"/>
  <c r="L8" i="8"/>
  <c r="L10" i="8"/>
  <c r="G8" i="8"/>
  <c r="G10" i="8"/>
  <c r="B8" i="8"/>
  <c r="B10" i="8"/>
  <c r="B55" i="8"/>
  <c r="B57" i="8"/>
  <c r="G37" i="8"/>
  <c r="B37" i="8"/>
  <c r="L14" i="8"/>
  <c r="B14" i="8"/>
  <c r="G14" i="8"/>
  <c r="B16" i="6"/>
  <c r="G28" i="9" s="1"/>
  <c r="B15" i="6"/>
  <c r="B28" i="9" s="1"/>
  <c r="B14" i="6"/>
  <c r="L7" i="9" s="1"/>
  <c r="B13" i="6"/>
  <c r="G7" i="9" s="1"/>
  <c r="B12" i="6"/>
  <c r="B7" i="9" s="1"/>
  <c r="U11" i="6"/>
  <c r="N35" i="6"/>
  <c r="J69" i="1"/>
  <c r="GP2" i="14" s="1"/>
  <c r="J70" i="1"/>
  <c r="GR2" i="14" s="1"/>
  <c r="J67" i="1"/>
  <c r="GL2" i="14" s="1"/>
  <c r="J68" i="1"/>
  <c r="GN2" i="14" s="1"/>
  <c r="L68" i="1"/>
  <c r="GX2" i="14" s="1"/>
  <c r="J71" i="1"/>
  <c r="GT2" i="14" s="1"/>
  <c r="N67" i="1"/>
  <c r="HF2" i="14" s="1"/>
  <c r="N62" i="1"/>
  <c r="GH2" i="14" s="1"/>
  <c r="L71" i="1"/>
  <c r="HD2" i="14" s="1"/>
  <c r="L67" i="1"/>
  <c r="GV2" i="14" s="1"/>
  <c r="N68" i="1"/>
  <c r="HH2" i="14" s="1"/>
  <c r="L70" i="1"/>
  <c r="HB2" i="14" s="1"/>
  <c r="L69" i="1"/>
  <c r="GZ2" i="14" s="1"/>
  <c r="N71" i="1"/>
  <c r="HN2" i="14" s="1"/>
  <c r="N69" i="1"/>
  <c r="HJ2" i="14" s="1"/>
  <c r="N70" i="1"/>
  <c r="HL2" i="14" s="1"/>
  <c r="L62" i="1"/>
  <c r="FQ2" i="14" s="1"/>
  <c r="J62" i="1"/>
  <c r="EZ2" i="14" s="1"/>
  <c r="O59" i="1"/>
  <c r="I67" i="8" s="1"/>
  <c r="M59" i="1"/>
  <c r="H67" i="8" s="1"/>
  <c r="K59" i="1"/>
  <c r="L67" i="8" s="1"/>
  <c r="HP2" i="14"/>
  <c r="L45" i="8"/>
  <c r="L22" i="8"/>
  <c r="F44" i="8"/>
  <c r="G71" i="8" l="1"/>
  <c r="G22" i="8"/>
  <c r="L71" i="8"/>
  <c r="EQ2" i="14"/>
  <c r="J15" i="6"/>
  <c r="J16" i="6"/>
  <c r="J17" i="6"/>
  <c r="J14" i="6"/>
  <c r="B22" i="8"/>
  <c r="B45" i="8"/>
  <c r="M35" i="6"/>
  <c r="D39" i="8"/>
  <c r="FU2" i="14"/>
  <c r="D16" i="8"/>
  <c r="N16" i="8"/>
  <c r="I39" i="8"/>
  <c r="O53" i="1"/>
  <c r="FW2" i="14" s="1"/>
  <c r="D63" i="8"/>
  <c r="I16" i="8"/>
  <c r="I63" i="8"/>
  <c r="N39" i="8"/>
  <c r="O54" i="1"/>
  <c r="FY2" i="14" s="1"/>
  <c r="O57" i="1"/>
  <c r="GD2" i="14" s="1"/>
  <c r="B5" i="8"/>
  <c r="L5" i="8" s="1"/>
  <c r="I5" i="13"/>
  <c r="K7" i="2" s="1"/>
  <c r="L7" i="2" s="1"/>
  <c r="I3" i="13"/>
  <c r="K5" i="2" s="1"/>
  <c r="L5" i="2" s="1"/>
  <c r="I6" i="13"/>
  <c r="K8" i="2" s="1"/>
  <c r="L8" i="2" s="1"/>
  <c r="I4" i="13"/>
  <c r="K6" i="2" s="1"/>
  <c r="L6" i="2" s="1"/>
  <c r="I7" i="13"/>
  <c r="K9" i="2" s="1"/>
  <c r="L9" i="2" s="1"/>
  <c r="J6" i="13"/>
  <c r="M8" i="2" s="1"/>
  <c r="N8" i="2" s="1"/>
  <c r="J4" i="13"/>
  <c r="M6" i="2" s="1"/>
  <c r="N6" i="2" s="1"/>
  <c r="J5" i="13"/>
  <c r="M7" i="2" s="1"/>
  <c r="N7" i="2" s="1"/>
  <c r="J7" i="13"/>
  <c r="M9" i="2" s="1"/>
  <c r="N9" i="2" s="1"/>
  <c r="J3" i="13"/>
  <c r="M5" i="2" s="1"/>
  <c r="N5" i="2" s="1"/>
  <c r="K7" i="13"/>
  <c r="O9" i="2" s="1"/>
  <c r="P9" i="2" s="1"/>
  <c r="K3" i="13"/>
  <c r="O5" i="2" s="1"/>
  <c r="P5" i="2" s="1"/>
  <c r="K4" i="13"/>
  <c r="O6" i="2" s="1"/>
  <c r="P6" i="2" s="1"/>
  <c r="K5" i="13"/>
  <c r="O7" i="2" s="1"/>
  <c r="P7" i="2" s="1"/>
  <c r="K6" i="13"/>
  <c r="O8" i="2" s="1"/>
  <c r="P8" i="2" s="1"/>
  <c r="AC16" i="6"/>
  <c r="M57" i="1"/>
  <c r="B27" i="8"/>
  <c r="G3" i="9"/>
  <c r="G24" i="9" s="1"/>
  <c r="G45" i="9" s="1"/>
  <c r="G66" i="9" s="1"/>
  <c r="B6" i="8"/>
  <c r="C63" i="8"/>
  <c r="B34" i="8"/>
  <c r="B24" i="9"/>
  <c r="B45" i="9" s="1"/>
  <c r="B66" i="9" s="1"/>
  <c r="K4" i="2"/>
  <c r="P6" i="11"/>
  <c r="AC13" i="6"/>
  <c r="AC12" i="6"/>
  <c r="L18" i="9"/>
  <c r="M14" i="6"/>
  <c r="Q33" i="6"/>
  <c r="Y33" i="6"/>
  <c r="AG33" i="6"/>
  <c r="N14" i="6"/>
  <c r="U17" i="6"/>
  <c r="AC14" i="6"/>
  <c r="B39" i="9"/>
  <c r="C39" i="8"/>
  <c r="H39" i="8"/>
  <c r="J35" i="6"/>
  <c r="M16" i="8"/>
  <c r="C16" i="8"/>
  <c r="M54" i="1"/>
  <c r="FH2" i="14" s="1"/>
  <c r="B4" i="8"/>
  <c r="G48" i="9"/>
  <c r="G18" i="9"/>
  <c r="M39" i="8"/>
  <c r="H16" i="8"/>
  <c r="M63" i="8"/>
  <c r="FD2" i="14"/>
  <c r="M56" i="1"/>
  <c r="L6" i="8"/>
  <c r="G39" i="9"/>
  <c r="M16" i="6"/>
  <c r="H63" i="8"/>
  <c r="G27" i="8"/>
  <c r="L4" i="8"/>
  <c r="L27" i="8"/>
  <c r="G52" i="8"/>
  <c r="L6" i="9"/>
  <c r="G6" i="8"/>
  <c r="L52" i="8"/>
  <c r="L29" i="8"/>
  <c r="G29" i="8"/>
  <c r="N47" i="1"/>
  <c r="EH2" i="14" s="1"/>
  <c r="L11" i="8"/>
  <c r="L7" i="8"/>
  <c r="N17" i="6"/>
  <c r="V11" i="6"/>
  <c r="V14" i="6" s="1"/>
  <c r="M17" i="6"/>
  <c r="B11" i="8"/>
  <c r="G34" i="8"/>
  <c r="M15" i="6"/>
  <c r="U16" i="6"/>
  <c r="AC15" i="6"/>
  <c r="L39" i="9"/>
  <c r="B30" i="8"/>
  <c r="U13" i="6"/>
  <c r="N15" i="6"/>
  <c r="N16" i="6"/>
  <c r="G11" i="8"/>
  <c r="U15" i="6"/>
  <c r="U12" i="6"/>
  <c r="AC17" i="6"/>
  <c r="AD11" i="6"/>
  <c r="AD17" i="6" s="1"/>
  <c r="F33" i="6"/>
  <c r="J13" i="6" s="1"/>
  <c r="L61" i="8"/>
  <c r="G30" i="8"/>
  <c r="G33" i="6"/>
  <c r="N63" i="8"/>
  <c r="G67" i="8"/>
  <c r="EX2" i="14"/>
  <c r="X22" i="6"/>
  <c r="N57" i="9"/>
  <c r="M78" i="9"/>
  <c r="G78" i="9"/>
  <c r="FF2" i="14"/>
  <c r="AC35" i="6"/>
  <c r="GB2" i="14"/>
  <c r="U14" i="6"/>
  <c r="G27" i="9"/>
  <c r="L60" i="8"/>
  <c r="G60" i="8"/>
  <c r="G28" i="8"/>
  <c r="L28" i="8"/>
  <c r="L69" i="9"/>
  <c r="C41" i="8"/>
  <c r="C18" i="8"/>
  <c r="H18" i="8"/>
  <c r="M67" i="8"/>
  <c r="H41" i="8"/>
  <c r="B7" i="8"/>
  <c r="D67" i="8"/>
  <c r="L30" i="8"/>
  <c r="G18" i="8"/>
  <c r="C78" i="9"/>
  <c r="B78" i="9"/>
  <c r="B41" i="8"/>
  <c r="B18" i="8"/>
  <c r="L18" i="8"/>
  <c r="G41" i="8"/>
  <c r="B67" i="8"/>
  <c r="L41" i="8"/>
  <c r="FO2" i="14"/>
  <c r="M41" i="8"/>
  <c r="M18" i="8"/>
  <c r="C67" i="8"/>
  <c r="AF22" i="6"/>
  <c r="X20" i="6"/>
  <c r="D18" i="8"/>
  <c r="AF23" i="6"/>
  <c r="I41" i="8"/>
  <c r="N18" i="8"/>
  <c r="D41" i="8"/>
  <c r="N67" i="8"/>
  <c r="N41" i="8"/>
  <c r="AF21" i="6"/>
  <c r="GF2" i="14"/>
  <c r="I18" i="8"/>
  <c r="J12" i="6" l="1"/>
  <c r="O4" i="2"/>
  <c r="O68" i="1" s="1"/>
  <c r="D65" i="8" s="1"/>
  <c r="AD35" i="6"/>
  <c r="K70" i="1"/>
  <c r="GS2" i="14" s="1"/>
  <c r="K69" i="1"/>
  <c r="GQ2" i="14" s="1"/>
  <c r="G5" i="8"/>
  <c r="FM2" i="14"/>
  <c r="V35" i="6"/>
  <c r="K71" i="1"/>
  <c r="GU2" i="14" s="1"/>
  <c r="K68" i="1"/>
  <c r="GO2" i="14" s="1"/>
  <c r="K67" i="1"/>
  <c r="B66" i="8" s="1"/>
  <c r="O49" i="1"/>
  <c r="EL2" i="14" s="1"/>
  <c r="K49" i="1"/>
  <c r="M49" i="1"/>
  <c r="EK2" i="14" s="1"/>
  <c r="M4" i="2"/>
  <c r="M67" i="1" s="1"/>
  <c r="U35" i="6"/>
  <c r="FK2" i="14"/>
  <c r="V15" i="6"/>
  <c r="V16" i="6"/>
  <c r="AD13" i="6"/>
  <c r="AD12" i="6"/>
  <c r="AD15" i="6"/>
  <c r="V12" i="6"/>
  <c r="V13" i="6"/>
  <c r="AD14" i="6"/>
  <c r="V17" i="6"/>
  <c r="AD16" i="6"/>
  <c r="EJ2" i="14" l="1"/>
  <c r="K55" i="1"/>
  <c r="O70" i="1"/>
  <c r="HM2" i="14" s="1"/>
  <c r="O67" i="1"/>
  <c r="N66" i="8" s="1"/>
  <c r="O69" i="1"/>
  <c r="HK2" i="14" s="1"/>
  <c r="O71" i="1"/>
  <c r="HO2" i="14" s="1"/>
  <c r="J33" i="6"/>
  <c r="M70" i="1"/>
  <c r="HC2" i="14" s="1"/>
  <c r="M71" i="1"/>
  <c r="HE2" i="14" s="1"/>
  <c r="GM2" i="14"/>
  <c r="G66" i="8"/>
  <c r="L65" i="8"/>
  <c r="G65" i="8"/>
  <c r="B65" i="8"/>
  <c r="L66" i="8"/>
  <c r="M69" i="1"/>
  <c r="HA2" i="14" s="1"/>
  <c r="M68" i="1"/>
  <c r="C65" i="8" s="1"/>
  <c r="M66" i="8"/>
  <c r="GW2" i="14"/>
  <c r="H66" i="8"/>
  <c r="C66" i="8"/>
  <c r="N65" i="8"/>
  <c r="I65" i="8"/>
  <c r="HI2" i="14"/>
  <c r="AB19" i="6" l="1"/>
  <c r="AE19" i="6" s="1"/>
  <c r="I57" i="9" s="1"/>
  <c r="AB18" i="6"/>
  <c r="AE18" i="6" s="1"/>
  <c r="AF18" i="6" s="1"/>
  <c r="L12" i="6"/>
  <c r="O12" i="6" s="1"/>
  <c r="R12" i="6" s="1"/>
  <c r="L19" i="6"/>
  <c r="O19" i="6" s="1"/>
  <c r="G57" i="9" s="1"/>
  <c r="L18" i="6"/>
  <c r="O18" i="6" s="1"/>
  <c r="B57" i="9" s="1"/>
  <c r="T19" i="6"/>
  <c r="W19" i="6" s="1"/>
  <c r="H57" i="9" s="1"/>
  <c r="T18" i="6"/>
  <c r="W18" i="6" s="1"/>
  <c r="X18" i="6" s="1"/>
  <c r="HG2" i="14"/>
  <c r="D66" i="8"/>
  <c r="I66" i="8"/>
  <c r="T35" i="6"/>
  <c r="T12" i="6"/>
  <c r="T16" i="6"/>
  <c r="W16" i="6" s="1"/>
  <c r="X16" i="6" s="1"/>
  <c r="T14" i="6"/>
  <c r="W14" i="6" s="1"/>
  <c r="T15" i="6"/>
  <c r="W15" i="6" s="1"/>
  <c r="T13" i="6"/>
  <c r="W13" i="6" s="1"/>
  <c r="T17" i="6"/>
  <c r="W17" i="6" s="1"/>
  <c r="X17" i="6" s="1"/>
  <c r="L13" i="6"/>
  <c r="O13" i="6" s="1"/>
  <c r="R13" i="6" s="1"/>
  <c r="L16" i="6"/>
  <c r="O16" i="6" s="1"/>
  <c r="L14" i="6"/>
  <c r="O14" i="6" s="1"/>
  <c r="L15" i="6"/>
  <c r="O15" i="6" s="1"/>
  <c r="R15" i="6" s="1"/>
  <c r="L17" i="6"/>
  <c r="O17" i="6" s="1"/>
  <c r="AB35" i="6"/>
  <c r="AB14" i="6"/>
  <c r="AE14" i="6" s="1"/>
  <c r="AB12" i="6"/>
  <c r="AE12" i="6" s="1"/>
  <c r="AH12" i="6" s="1"/>
  <c r="AB17" i="6"/>
  <c r="AE17" i="6" s="1"/>
  <c r="AF17" i="6" s="1"/>
  <c r="AB13" i="6"/>
  <c r="AE13" i="6" s="1"/>
  <c r="AB16" i="6"/>
  <c r="AE16" i="6" s="1"/>
  <c r="I36" i="9" s="1"/>
  <c r="AB15" i="6"/>
  <c r="AE15" i="6" s="1"/>
  <c r="FZ2" i="14"/>
  <c r="GY2" i="14"/>
  <c r="M65" i="8"/>
  <c r="H65" i="8"/>
  <c r="FI2" i="14"/>
  <c r="ER2" i="14"/>
  <c r="L35" i="6"/>
  <c r="M15" i="9" l="1"/>
  <c r="Z14" i="6"/>
  <c r="N15" i="9"/>
  <c r="AH14" i="6"/>
  <c r="AF15" i="6"/>
  <c r="AH15" i="6"/>
  <c r="P14" i="6"/>
  <c r="R14" i="6"/>
  <c r="C36" i="9"/>
  <c r="Z15" i="6"/>
  <c r="AF13" i="6"/>
  <c r="AH13" i="6"/>
  <c r="H15" i="9"/>
  <c r="Z13" i="6"/>
  <c r="D57" i="9"/>
  <c r="AF19" i="6"/>
  <c r="P18" i="6"/>
  <c r="P19" i="6"/>
  <c r="X19" i="6"/>
  <c r="C57" i="9"/>
  <c r="M36" i="9"/>
  <c r="X15" i="6"/>
  <c r="AF14" i="6"/>
  <c r="H36" i="9"/>
  <c r="N36" i="9"/>
  <c r="D36" i="9"/>
  <c r="AF16" i="6"/>
  <c r="X14" i="6"/>
  <c r="P16" i="6"/>
  <c r="G36" i="9"/>
  <c r="P17" i="6"/>
  <c r="L36" i="9"/>
  <c r="L15" i="9"/>
  <c r="P15" i="6"/>
  <c r="B36" i="9"/>
  <c r="AE35" i="6"/>
  <c r="O58" i="1" s="1"/>
  <c r="AE33" i="6"/>
  <c r="P12" i="6"/>
  <c r="O35" i="6"/>
  <c r="K58" i="1" s="1"/>
  <c r="O33" i="6"/>
  <c r="I15" i="9"/>
  <c r="W12" i="6"/>
  <c r="X13" i="6"/>
  <c r="P13" i="6"/>
  <c r="G15" i="9"/>
  <c r="AF12" i="6"/>
  <c r="B15" i="9"/>
  <c r="D15" i="9"/>
  <c r="AB33" i="6"/>
  <c r="L33" i="6"/>
  <c r="T33" i="6"/>
  <c r="W33" i="6" l="1"/>
  <c r="Z12" i="6"/>
  <c r="K63" i="1"/>
  <c r="FB2" i="14" s="1"/>
  <c r="X12" i="6"/>
  <c r="W35" i="6"/>
  <c r="M58" i="1" s="1"/>
  <c r="C15" i="9"/>
  <c r="L64" i="8" l="1"/>
  <c r="G64" i="8"/>
  <c r="G40" i="8"/>
  <c r="EW2" i="14"/>
  <c r="L17" i="8"/>
  <c r="G17" i="8"/>
  <c r="B17" i="8"/>
  <c r="B64" i="8"/>
  <c r="B40" i="8"/>
  <c r="L40" i="8"/>
  <c r="O63" i="1"/>
  <c r="GJ2" i="14" s="1"/>
  <c r="N64" i="8"/>
  <c r="GE2" i="14"/>
  <c r="N40" i="8"/>
  <c r="I64" i="8"/>
  <c r="I40" i="8"/>
  <c r="D64" i="8"/>
  <c r="N17" i="8"/>
  <c r="D17" i="8"/>
  <c r="D40" i="8"/>
  <c r="I17" i="8"/>
  <c r="M63" i="1"/>
  <c r="FS2" i="14" s="1"/>
  <c r="C17" i="8"/>
  <c r="H17" i="8"/>
  <c r="C40" i="8"/>
  <c r="M17" i="8"/>
  <c r="C64" i="8"/>
  <c r="H40" i="8"/>
  <c r="FN2" i="14"/>
  <c r="H64" i="8"/>
  <c r="M64" i="8"/>
  <c r="M4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B102" authorId="0" shapeId="0" xr:uid="{00000000-0006-0000-0100-000001000000}">
      <text>
        <r>
          <rPr>
            <b/>
            <sz val="9"/>
            <color indexed="81"/>
            <rFont val="Tahoma"/>
            <family val="2"/>
          </rPr>
          <t>Fife, Jordan M:</t>
        </r>
        <r>
          <rPr>
            <sz val="9"/>
            <color indexed="81"/>
            <rFont val="Tahoma"/>
            <family val="2"/>
          </rPr>
          <t xml:space="preserve">
Regarding Ozone question:
If the product and manufacturing process do not use ozone depleting chemicals then just select “no”.
Ozone Depleting Chemicals Defined
Ozone depleting chemicals include Chlorofluorocarbons (CFCs) and Halons. CFCs are versatile, and are used as refrigerants, cleaners, solvents, sterilants, and propellants in the manufacture of insulation, fast food cartons, and electronic items. They are organized compounds that are nontoxic, long-lived, and nonflammable.
Halons are close cousins of CFCs that utilize bromine instead of chlorine in their chemical structure. Halons are used in fire extinguishers as they are safe, effective, and gentle to water sensitive materials.
see this link for more information.
http://www.irs.gov/Businesses/Small-Businesses-&amp;-Self-Employed/Ozone-Depleting-Chemicals-ODC-Excise-Tax-Audit-Techniques-Guide#Chapter_03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H11" authorId="0" shapeId="0" xr:uid="{00000000-0006-0000-0200-000001000000}">
      <text>
        <r>
          <rPr>
            <b/>
            <sz val="9"/>
            <color indexed="81"/>
            <rFont val="Tahoma"/>
            <family val="2"/>
          </rPr>
          <t>Fife, Jordan M:</t>
        </r>
        <r>
          <rPr>
            <sz val="9"/>
            <color indexed="81"/>
            <rFont val="Tahoma"/>
            <family val="2"/>
          </rPr>
          <t xml:space="preserve">
Updated 9/3/15</t>
        </r>
      </text>
    </comment>
    <comment ref="I13" authorId="0" shapeId="0" xr:uid="{00000000-0006-0000-0200-000002000000}">
      <text>
        <r>
          <rPr>
            <b/>
            <sz val="8"/>
            <color indexed="81"/>
            <rFont val="Tahoma"/>
            <family val="2"/>
          </rPr>
          <t>Fife, Jordan M:</t>
        </r>
        <r>
          <rPr>
            <sz val="8"/>
            <color indexed="81"/>
            <rFont val="Tahoma"/>
            <family val="2"/>
          </rPr>
          <t xml:space="preserve">
Was blank before 3/15/13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B1" authorId="0" shapeId="0" xr:uid="{F127FE38-5405-4E9C-9C6F-6CA19C60EA87}">
      <text>
        <r>
          <rPr>
            <b/>
            <sz val="8"/>
            <color indexed="81"/>
            <rFont val="Tahoma"/>
            <family val="2"/>
          </rPr>
          <t>Fife, Jordan M:</t>
        </r>
        <r>
          <rPr>
            <sz val="8"/>
            <color indexed="81"/>
            <rFont val="Tahoma"/>
            <family val="2"/>
          </rPr>
          <t xml:space="preserve">
Used to track multiple changes in a day. Use "1" for the first change of the day. Max changes allowed in a day are "9".</t>
        </r>
      </text>
    </comment>
    <comment ref="E11" authorId="0" shapeId="0" xr:uid="{C27638C8-69FC-407A-B2ED-4A9269F9E10E}">
      <text>
        <r>
          <rPr>
            <b/>
            <sz val="9"/>
            <color indexed="81"/>
            <rFont val="Tahoma"/>
            <family val="2"/>
          </rPr>
          <t>Fife, Jordan M:</t>
        </r>
        <r>
          <rPr>
            <sz val="9"/>
            <color indexed="81"/>
            <rFont val="Tahoma"/>
            <family val="2"/>
          </rPr>
          <t xml:space="preserve">
From: Janin, Jayme J 
Sent: Sunday, March 20, 2016 11:04 PM
To: Fife, Jordan M
Subject: Quote Sheet Question
Hi Jordan—
I am wondering, would it be possible to leave the margin/retail field blank and require the vendor to put in the margin based on the category requirement?
I ask this question for this reason—Storage—vendors were given a link to the B2B website to get the most recent quote sheet—the quote sheet shows a 65% margin in the margin field---if in fact the vendor did not read the objectives and note that the margin should be 71% they just used the quote sheet with the default so quote sheets had to be re-done.  I know, the vendors should read, but we know they don’t—so leaving the field blank might actually get them to read the objectives and enter the correct margin percent—
Your thoughts?
Thank you!
Jayme
</t>
        </r>
      </text>
    </comment>
    <comment ref="E13" authorId="0" shapeId="0" xr:uid="{98FC896C-2143-4DA5-B51D-58FDE7437A00}">
      <text>
        <r>
          <rPr>
            <b/>
            <sz val="9"/>
            <color indexed="81"/>
            <rFont val="Tahoma"/>
            <family val="2"/>
          </rPr>
          <t>Fife, Jordan M:</t>
        </r>
        <r>
          <rPr>
            <sz val="9"/>
            <color indexed="81"/>
            <rFont val="Tahoma"/>
            <family val="2"/>
          </rPr>
          <t xml:space="preserve">
Upon completion of this form, it is agreed that the above information is correct and accurate. A $1000 charge will be assessed should any corrections be required for this quote sheet.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Blood, Sarah</author>
  </authors>
  <commentList>
    <comment ref="Y2" authorId="0" shapeId="0" xr:uid="{5E661F47-205A-4DAC-A920-6BEC47FD45AD}">
      <text>
        <r>
          <rPr>
            <b/>
            <sz val="9"/>
            <color indexed="81"/>
            <rFont val="Tahoma"/>
            <family val="2"/>
          </rPr>
          <t>Blood, Sarah:</t>
        </r>
        <r>
          <rPr>
            <sz val="9"/>
            <color indexed="81"/>
            <rFont val="Tahoma"/>
            <family val="2"/>
          </rPr>
          <t xml:space="preserve">
EFL 2020 ($2100)</t>
        </r>
      </text>
    </comment>
  </commentList>
</comments>
</file>

<file path=xl/sharedStrings.xml><?xml version="1.0" encoding="utf-8"?>
<sst xmlns="http://schemas.openxmlformats.org/spreadsheetml/2006/main" count="1768" uniqueCount="1056">
  <si>
    <t>KROGER GENERAL MERCHANDISE IMPORT QUOTE SHEET</t>
  </si>
  <si>
    <t>****  Please fill in all fields as completely as possible.  ****</t>
  </si>
  <si>
    <r>
      <t>1. Vendor Name</t>
    </r>
    <r>
      <rPr>
        <b/>
        <sz val="10"/>
        <rFont val="Calibri"/>
        <family val="2"/>
      </rPr>
      <t>→</t>
    </r>
  </si>
  <si>
    <r>
      <t>7. Beneficiary Name</t>
    </r>
    <r>
      <rPr>
        <b/>
        <sz val="10"/>
        <rFont val="Calibri"/>
        <family val="2"/>
      </rPr>
      <t>→</t>
    </r>
  </si>
  <si>
    <r>
      <t>14. Advising Bank Name</t>
    </r>
    <r>
      <rPr>
        <b/>
        <sz val="10"/>
        <rFont val="Calibri"/>
        <family val="2"/>
      </rPr>
      <t>→</t>
    </r>
  </si>
  <si>
    <t>Address:</t>
  </si>
  <si>
    <t>Ph#</t>
  </si>
  <si>
    <t>Ph# / Fax #</t>
  </si>
  <si>
    <t xml:space="preserve">Fax #  </t>
  </si>
  <si>
    <t>Fax #</t>
  </si>
  <si>
    <t>SEASON / COLLECTION NAME:</t>
  </si>
  <si>
    <t>EDI capable  (Y/N?)</t>
  </si>
  <si>
    <t>8. Li &amp; Fung Office  ( if applicable )  --&gt;</t>
  </si>
  <si>
    <t>15. Factory Name</t>
  </si>
  <si>
    <t>C-TPAT Certified?</t>
  </si>
  <si>
    <t>2. U.S. Vendor Contact</t>
  </si>
  <si>
    <t xml:space="preserve">       Factory DUNS#</t>
  </si>
  <si>
    <t>Name</t>
  </si>
  <si>
    <t>16. Payment Terms</t>
  </si>
  <si>
    <t>Open Account (Citi; 150 Days)</t>
  </si>
  <si>
    <t>Ph #</t>
  </si>
  <si>
    <t>17. Preferential Treatment (GSP)?</t>
  </si>
  <si>
    <t>L&amp;F Contact:</t>
  </si>
  <si>
    <t>18. Quota item?</t>
  </si>
  <si>
    <t>E mail</t>
  </si>
  <si>
    <t xml:space="preserve">9. Color Photo or line drawing must be attached </t>
  </si>
  <si>
    <t>19. Visa Required?</t>
  </si>
  <si>
    <t>3. Item Description</t>
  </si>
  <si>
    <t>Paste the image to this sheet
and move it to fit in this box</t>
  </si>
  <si>
    <t>20. HTS #</t>
  </si>
  <si>
    <t xml:space="preserve">FM SKU # </t>
  </si>
  <si>
    <t>21. Duty Rate</t>
  </si>
  <si>
    <t>Percentage</t>
  </si>
  <si>
    <t>Product Name</t>
  </si>
  <si>
    <t>Additional Duty / unit (see Duty tab)</t>
  </si>
  <si>
    <t>Vendor model/style #</t>
  </si>
  <si>
    <t>Anti dumping?</t>
  </si>
  <si>
    <t>GM Buyer</t>
  </si>
  <si>
    <t>Additional Freight / unit</t>
  </si>
  <si>
    <t>GM Buyer Code</t>
  </si>
  <si>
    <t>22. Material breakdown           value/ % / net weight</t>
  </si>
  <si>
    <t>GM Buyer ext. #</t>
  </si>
  <si>
    <t>GM Buyer Email</t>
  </si>
  <si>
    <t>KR Section Sequence #</t>
  </si>
  <si>
    <t>Kroger PLN #</t>
  </si>
  <si>
    <t>Kroger KLN #</t>
  </si>
  <si>
    <t>Harris Teeter #</t>
  </si>
  <si>
    <t>VIC Retail</t>
  </si>
  <si>
    <t>Kroger Comm/ Sub Comm #</t>
  </si>
  <si>
    <t>Kroger Ship Mode Code</t>
  </si>
  <si>
    <t>Kroger Vendor #</t>
  </si>
  <si>
    <t xml:space="preserve">4. Packaging Details  </t>
  </si>
  <si>
    <t xml:space="preserve">10. Image Comments   </t>
  </si>
  <si>
    <t>Packaging</t>
  </si>
  <si>
    <t>23. Hazardous Material</t>
  </si>
  <si>
    <t>Supplier brand name</t>
  </si>
  <si>
    <t>UN#/Class#/Packing Group#?</t>
  </si>
  <si>
    <t>Private Label</t>
  </si>
  <si>
    <t>Contains batteries, aerosols or chemicals?</t>
  </si>
  <si>
    <t>Pre-priced</t>
  </si>
  <si>
    <t>Product contains or ships with lithium batteries?</t>
  </si>
  <si>
    <t>Mod Symbol</t>
  </si>
  <si>
    <t>Temperature sensitive?</t>
  </si>
  <si>
    <t>Label Type</t>
  </si>
  <si>
    <t>11. Vendor Comments</t>
  </si>
  <si>
    <t>24. Compliance Information</t>
  </si>
  <si>
    <r>
      <t>YES or NO</t>
    </r>
    <r>
      <rPr>
        <b/>
        <sz val="10"/>
        <rFont val="Calibri"/>
        <family val="2"/>
      </rPr>
      <t>↓</t>
    </r>
  </si>
  <si>
    <t>Package description</t>
  </si>
  <si>
    <t>Trademark, Copyright or Licensed product?</t>
  </si>
  <si>
    <t>Label description</t>
  </si>
  <si>
    <t>Is California Prop 65 label required?</t>
  </si>
  <si>
    <t>Color Classification</t>
  </si>
  <si>
    <t>Contains a Button or Coin Cell Battery?</t>
  </si>
  <si>
    <t>PDQ (Yes/No?)</t>
  </si>
  <si>
    <t>Product Requires CPSC e-Filing?</t>
  </si>
  <si>
    <t>5. Product Specifications</t>
  </si>
  <si>
    <t xml:space="preserve">Country of Origin : </t>
  </si>
  <si>
    <t>12. Carton Information</t>
  </si>
  <si>
    <t>25.</t>
  </si>
  <si>
    <t>Select Container size</t>
  </si>
  <si>
    <t>Select FOB Port</t>
  </si>
  <si>
    <t>Case Pack:</t>
  </si>
  <si>
    <t>40 STD</t>
  </si>
  <si>
    <t>Ningbo</t>
  </si>
  <si>
    <t>Case Pack GTIN (14) :</t>
  </si>
  <si>
    <t>Universal Code:</t>
  </si>
  <si>
    <t>Product On Shelf Measurement</t>
  </si>
  <si>
    <t>Height "</t>
  </si>
  <si>
    <t>Width "</t>
  </si>
  <si>
    <t>Depth "</t>
  </si>
  <si>
    <t>Qty &gt;&gt;</t>
  </si>
  <si>
    <t>Weight (lbs) &gt;&gt;</t>
  </si>
  <si>
    <t>26. Ocean Freight Rate</t>
  </si>
  <si>
    <t>Effective 6/15/2026</t>
  </si>
  <si>
    <t>Valid to: 6/1/2027</t>
  </si>
  <si>
    <t>Length "</t>
  </si>
  <si>
    <t>Cu. Ft.</t>
  </si>
  <si>
    <t>per cu. Ft.</t>
  </si>
  <si>
    <t>FM</t>
  </si>
  <si>
    <t>KR</t>
  </si>
  <si>
    <t>HT</t>
  </si>
  <si>
    <t>PDQ Footprint</t>
  </si>
  <si>
    <t>n/a</t>
  </si>
  <si>
    <t>27. Price Quotation Calculation</t>
  </si>
  <si>
    <t>6. Style / Color / Size / Qty / Consumer UPC(12 digit)</t>
  </si>
  <si>
    <t xml:space="preserve">For Buyer Use Only: </t>
  </si>
  <si>
    <t>Fred Meyer</t>
  </si>
  <si>
    <t>Kroger</t>
  </si>
  <si>
    <t>Harris Teeter</t>
  </si>
  <si>
    <t>Style Desc/Color/#:</t>
  </si>
  <si>
    <t>Sell Unit/Inner:</t>
  </si>
  <si>
    <t>First Cost $</t>
  </si>
  <si>
    <t>UPC (12):</t>
  </si>
  <si>
    <t>Re-shippable? :</t>
  </si>
  <si>
    <t xml:space="preserve">Duty </t>
  </si>
  <si>
    <t>Case GTIN (14) (MAGIC):</t>
  </si>
  <si>
    <t>Sell Unit/Inner GTIN (14):</t>
  </si>
  <si>
    <t>Royalty</t>
  </si>
  <si>
    <t>Qty per case pack:</t>
  </si>
  <si>
    <t>Frt</t>
  </si>
  <si>
    <t>Int. Ld.</t>
  </si>
  <si>
    <t>Comm</t>
  </si>
  <si>
    <t>QTY per container:</t>
  </si>
  <si>
    <t>ELC</t>
  </si>
  <si>
    <t>Minimum Order QTY:</t>
  </si>
  <si>
    <t>Margin %/ Retail</t>
  </si>
  <si>
    <t>Pallet Ti- Hi QTY:</t>
  </si>
  <si>
    <t>Ti</t>
  </si>
  <si>
    <t>Hi:</t>
  </si>
  <si>
    <t>Actual Margin/ Retail</t>
  </si>
  <si>
    <t>13. Revision history</t>
  </si>
  <si>
    <t>Reason</t>
  </si>
  <si>
    <t>Date</t>
  </si>
  <si>
    <t>Case Pack ELC :</t>
  </si>
  <si>
    <t>Case Pack Retail :</t>
  </si>
  <si>
    <t>28.</t>
  </si>
  <si>
    <t>Shipping options</t>
  </si>
  <si>
    <t>Mar%</t>
  </si>
  <si>
    <t>LCL</t>
  </si>
  <si>
    <t>40HC</t>
  </si>
  <si>
    <t>29. Vendor Authorized Signature</t>
  </si>
  <si>
    <t>Sign Date</t>
  </si>
  <si>
    <t>30. Quote good through:</t>
  </si>
  <si>
    <t>Print Date</t>
  </si>
  <si>
    <r>
      <rPr>
        <b/>
        <sz val="12"/>
        <rFont val="Calibri"/>
        <family val="2"/>
        <scheme val="minor"/>
      </rPr>
      <t>^^</t>
    </r>
    <r>
      <rPr>
        <b/>
        <sz val="10"/>
        <rFont val="Calibri"/>
        <family val="2"/>
        <scheme val="minor"/>
      </rPr>
      <t xml:space="preserve"> Please just </t>
    </r>
    <r>
      <rPr>
        <b/>
        <sz val="10"/>
        <color rgb="FFFF0000"/>
        <rFont val="Calibri"/>
        <family val="2"/>
        <scheme val="minor"/>
      </rPr>
      <t>type</t>
    </r>
    <r>
      <rPr>
        <b/>
        <sz val="10"/>
        <rFont val="Calibri"/>
        <family val="2"/>
        <scheme val="minor"/>
      </rPr>
      <t xml:space="preserve"> the name above (No Images) </t>
    </r>
    <r>
      <rPr>
        <b/>
        <sz val="12"/>
        <rFont val="Calibri"/>
        <family val="2"/>
        <scheme val="minor"/>
      </rPr>
      <t xml:space="preserve">^^ </t>
    </r>
  </si>
  <si>
    <t>Version Number</t>
  </si>
  <si>
    <t>vv Please read the below before typing Authorized Signature vv</t>
  </si>
  <si>
    <t>**** Upon completion of this form, it is agreed that the information provided is accurate. A $1,000 charge will be assessed should any corrections be required for this quote sheet.</t>
  </si>
  <si>
    <t>**** Seller warrants accuracy and compliance with FTC and other legal requirements of all information herein or in any attachments.</t>
  </si>
  <si>
    <t>The Kroger Co.
Import Quote Sheet Instructions:</t>
  </si>
  <si>
    <t>Upon completion of the Kroger/Fred Meyer Import Quote Sheet, it is agreed that information provided is correct and accurate.  A $1,000 charge will be assessed should any corrections be required for the quotesheet.</t>
  </si>
  <si>
    <t>Title the quote sheet with the correct Season or Collection Name (ie. Spring 2013, Halloween 2013, or Garden Party 2013).</t>
  </si>
  <si>
    <t>All quote sheets must be typed.</t>
  </si>
  <si>
    <t>Quote sheet is best viewed in Microsoft Excel 2010.</t>
  </si>
  <si>
    <t>All Sections in RED will be supplied by or filled out by Kroger associates.</t>
  </si>
  <si>
    <t>All Sections highlighted in YELLOW are required fields for vendors to fill in. Some include a drop-down menu of options pertaining to the respective field.  Select correct option.</t>
  </si>
  <si>
    <t xml:space="preserve">Worksheet Tabs house multiple Appendix and Sample Hangtag sheets.  </t>
  </si>
  <si>
    <t>Fill out 1 item per excel workbook. Do NOT put multiple items within the same workbook on separate worksheet tabs.</t>
  </si>
  <si>
    <t>Excel Cell Notes:</t>
  </si>
  <si>
    <t>Vendor Name:</t>
  </si>
  <si>
    <r>
      <t>a.</t>
    </r>
    <r>
      <rPr>
        <sz val="12"/>
        <color theme="1"/>
        <rFont val="Times New Roman"/>
        <family val="1"/>
      </rPr>
      <t xml:space="preserve">        </t>
    </r>
    <r>
      <rPr>
        <sz val="12"/>
        <color theme="1"/>
        <rFont val="Calibri"/>
        <family val="2"/>
        <scheme val="minor"/>
      </rPr>
      <t>Vendor Name, Address, Phone Number and Fax.  If Vendor has EDI capabilities please type “yes” after EDI question.</t>
    </r>
  </si>
  <si>
    <t>U.S. Contact:</t>
  </si>
  <si>
    <r>
      <t>a.</t>
    </r>
    <r>
      <rPr>
        <sz val="12"/>
        <color theme="1"/>
        <rFont val="Times New Roman"/>
        <family val="1"/>
      </rPr>
      <t xml:space="preserve">        </t>
    </r>
    <r>
      <rPr>
        <sz val="12"/>
        <color theme="1"/>
        <rFont val="Calibri"/>
        <family val="2"/>
        <scheme val="minor"/>
      </rPr>
      <t xml:space="preserve">U.S. contact should be a person or representative located in the United States.  </t>
    </r>
  </si>
  <si>
    <r>
      <t>b.</t>
    </r>
    <r>
      <rPr>
        <sz val="12"/>
        <color theme="1"/>
        <rFont val="Times New Roman"/>
        <family val="1"/>
      </rPr>
      <t xml:space="preserve">        </t>
    </r>
    <r>
      <rPr>
        <sz val="12"/>
        <color theme="1"/>
        <rFont val="Calibri"/>
        <family val="2"/>
        <scheme val="minor"/>
      </rPr>
      <t>Include Name, Phone Number, Fax Number, and e-mail address.  If there is no US contact, please provide name of international contact and above information.</t>
    </r>
  </si>
  <si>
    <t>Item  Description:</t>
  </si>
  <si>
    <r>
      <t>a.</t>
    </r>
    <r>
      <rPr>
        <sz val="12"/>
        <color theme="1"/>
        <rFont val="Times New Roman"/>
        <family val="1"/>
      </rPr>
      <t xml:space="preserve">        </t>
    </r>
    <r>
      <rPr>
        <sz val="12"/>
        <color theme="1"/>
        <rFont val="Calibri"/>
        <family val="2"/>
        <scheme val="minor"/>
      </rPr>
      <t>Fred Meyer SKU Number (this number is only available for previously purchased styles)</t>
    </r>
  </si>
  <si>
    <r>
      <t>b.</t>
    </r>
    <r>
      <rPr>
        <sz val="12"/>
        <color theme="1"/>
        <rFont val="Times New Roman"/>
        <family val="1"/>
      </rPr>
      <t xml:space="preserve">        </t>
    </r>
    <r>
      <rPr>
        <sz val="12"/>
        <color theme="1"/>
        <rFont val="Calibri"/>
        <family val="2"/>
        <scheme val="minor"/>
      </rPr>
      <t>Product Name- Brief Description</t>
    </r>
  </si>
  <si>
    <r>
      <t>c.</t>
    </r>
    <r>
      <rPr>
        <sz val="12"/>
        <color theme="1"/>
        <rFont val="Times New Roman"/>
        <family val="1"/>
      </rPr>
      <t xml:space="preserve">        </t>
    </r>
    <r>
      <rPr>
        <sz val="12"/>
        <color theme="1"/>
        <rFont val="Calibri"/>
        <family val="2"/>
        <scheme val="minor"/>
      </rPr>
      <t>Vendor Model/Style Number</t>
    </r>
  </si>
  <si>
    <r>
      <t>d.</t>
    </r>
    <r>
      <rPr>
        <strike/>
        <sz val="12"/>
        <color theme="1"/>
        <rFont val="Times New Roman"/>
        <family val="1"/>
      </rPr>
      <t xml:space="preserve">        </t>
    </r>
    <r>
      <rPr>
        <strike/>
        <sz val="12"/>
        <color theme="1"/>
        <rFont val="Calibri"/>
        <family val="2"/>
        <scheme val="minor"/>
      </rPr>
      <t>Manufacture’s UPC (12 digits) or in House Private Label UPC-  Fred Meyer or Kroger will provide Private Label UPC.  If item is a carryover PL style, please use current assigned PL UPC.</t>
    </r>
  </si>
  <si>
    <r>
      <t>d.</t>
    </r>
    <r>
      <rPr>
        <strike/>
        <sz val="12"/>
        <rFont val="Times New Roman"/>
        <family val="1"/>
      </rPr>
      <t xml:space="preserve">        </t>
    </r>
    <r>
      <rPr>
        <strike/>
        <sz val="12"/>
        <rFont val="Calibri"/>
        <family val="2"/>
        <scheme val="minor"/>
      </rPr>
      <t>Kroger GTIN numbers (14 digits) required for all goods shipping into Kroger warehouse/distribution facilities outside the states of Oregon and Washington.</t>
    </r>
  </si>
  <si>
    <t>d.        Enter KGM Category Manager name and extension #</t>
  </si>
  <si>
    <t>e.        KGM section sequence # - If provided by KGM CM, pls enter them here.</t>
  </si>
  <si>
    <t>Packaging Details:</t>
  </si>
  <si>
    <r>
      <t>a.</t>
    </r>
    <r>
      <rPr>
        <sz val="12"/>
        <color theme="1"/>
        <rFont val="Times New Roman"/>
        <family val="1"/>
      </rPr>
      <t xml:space="preserve">        </t>
    </r>
    <r>
      <rPr>
        <sz val="12"/>
        <color theme="1"/>
        <rFont val="Calibri"/>
        <family val="2"/>
        <scheme val="minor"/>
      </rPr>
      <t>Packaging Identifier drop down menu will determine what type of brand (if any) will be used on product.</t>
    </r>
  </si>
  <si>
    <r>
      <t>b.</t>
    </r>
    <r>
      <rPr>
        <sz val="12"/>
        <color theme="1"/>
        <rFont val="Times New Roman"/>
        <family val="1"/>
      </rPr>
      <t xml:space="preserve">        </t>
    </r>
    <r>
      <rPr>
        <sz val="12"/>
        <color theme="1"/>
        <rFont val="Calibri"/>
        <family val="2"/>
        <scheme val="minor"/>
      </rPr>
      <t>Supplier brand name is supplied by vendor.  Supplier brand name cannot be used in conjunction with Kroger/Fred Meyer private label brand.</t>
    </r>
  </si>
  <si>
    <r>
      <t>c.</t>
    </r>
    <r>
      <rPr>
        <sz val="12"/>
        <color theme="1"/>
        <rFont val="Times New Roman"/>
        <family val="1"/>
      </rPr>
      <t xml:space="preserve">        </t>
    </r>
    <r>
      <rPr>
        <sz val="12"/>
        <color theme="1"/>
        <rFont val="Calibri"/>
        <family val="2"/>
        <scheme val="minor"/>
      </rPr>
      <t>Private Label Brand drop down menu will provide updated list of all available brands.  Fred Meyer Product Merchandiser will determine final brand for quotation purposes.</t>
    </r>
  </si>
  <si>
    <r>
      <t>d.</t>
    </r>
    <r>
      <rPr>
        <sz val="12"/>
        <color theme="1"/>
        <rFont val="Times New Roman"/>
        <family val="1"/>
      </rPr>
      <t xml:space="preserve">        </t>
    </r>
    <r>
      <rPr>
        <sz val="12"/>
        <color theme="1"/>
        <rFont val="Calibri"/>
        <family val="2"/>
        <scheme val="minor"/>
      </rPr>
      <t>Pre-Priced options are a drop down menu allows for the selection of appropriate type of ticketing based on Kroger/Fred Meyer requirements.</t>
    </r>
  </si>
  <si>
    <r>
      <t>e.</t>
    </r>
    <r>
      <rPr>
        <sz val="12"/>
        <color theme="1"/>
        <rFont val="Times New Roman"/>
        <family val="1"/>
      </rPr>
      <t xml:space="preserve">        </t>
    </r>
    <r>
      <rPr>
        <sz val="12"/>
        <color theme="1"/>
        <rFont val="Calibri"/>
        <family val="2"/>
        <scheme val="minor"/>
      </rPr>
      <t>Package Description drop down menu allows for the selection of type of packaging required or being quoted for product.</t>
    </r>
  </si>
  <si>
    <t>f.         Label Description drop down menu allows for the selection of type of packaging required or being quoted for product.</t>
  </si>
  <si>
    <r>
      <t>g.</t>
    </r>
    <r>
      <rPr>
        <sz val="12"/>
        <color theme="1"/>
        <rFont val="Times New Roman"/>
        <family val="1"/>
      </rPr>
      <t xml:space="preserve">         </t>
    </r>
    <r>
      <rPr>
        <sz val="12"/>
        <color theme="1"/>
        <rFont val="Calibri"/>
        <family val="2"/>
        <scheme val="minor"/>
      </rPr>
      <t>Color Classification drop down menu allows the vendor to state the number of color printing process being quoted for packaging purposes.</t>
    </r>
  </si>
  <si>
    <r>
      <t>h.</t>
    </r>
    <r>
      <rPr>
        <sz val="12"/>
        <color theme="1"/>
        <rFont val="Times New Roman"/>
        <family val="1"/>
      </rPr>
      <t xml:space="preserve">        </t>
    </r>
    <r>
      <rPr>
        <sz val="12"/>
        <color theme="1"/>
        <rFont val="Calibri"/>
        <family val="2"/>
        <scheme val="minor"/>
      </rPr>
      <t xml:space="preserve">PDQ allows vendor to state whether an item is being quoted in a shelf ready PDQ.  </t>
    </r>
  </si>
  <si>
    <t>Product Specifications:</t>
  </si>
  <si>
    <r>
      <t>a.</t>
    </r>
    <r>
      <rPr>
        <sz val="12"/>
        <color theme="1"/>
        <rFont val="Times New Roman"/>
        <family val="1"/>
      </rPr>
      <t xml:space="preserve">        </t>
    </r>
    <r>
      <rPr>
        <sz val="12"/>
        <color theme="1"/>
        <rFont val="Calibri"/>
        <family val="2"/>
        <scheme val="minor"/>
      </rPr>
      <t>Item dimensions, finishes, fabrications, special features, number of assortment, etc.</t>
    </r>
  </si>
  <si>
    <t xml:space="preserve">Product on shelf measurement is for one (1) selling unit when sitting on shelf. </t>
  </si>
  <si>
    <t>Style/Color/Size/QTY/UPC’s:</t>
  </si>
  <si>
    <r>
      <t>a.</t>
    </r>
    <r>
      <rPr>
        <sz val="12"/>
        <color theme="1"/>
        <rFont val="Times New Roman"/>
        <family val="1"/>
      </rPr>
      <t xml:space="preserve">        </t>
    </r>
    <r>
      <rPr>
        <sz val="12"/>
        <color theme="1"/>
        <rFont val="Calibri"/>
        <family val="2"/>
        <scheme val="minor"/>
      </rPr>
      <t>Used for the quotation of case packs containing items with multiple UPC’s, colors, style numbers, assortment ratios, etc.</t>
    </r>
  </si>
  <si>
    <r>
      <t>b.</t>
    </r>
    <r>
      <rPr>
        <sz val="12"/>
        <color theme="1"/>
        <rFont val="Times New Roman"/>
        <family val="1"/>
      </rPr>
      <t xml:space="preserve">        </t>
    </r>
    <r>
      <rPr>
        <sz val="12"/>
        <color theme="1"/>
        <rFont val="Calibri"/>
        <family val="2"/>
        <scheme val="minor"/>
      </rPr>
      <t>If assortment exceeds six styles, attach additional appendix and note in Vendor Comments (11).</t>
    </r>
  </si>
  <si>
    <t>Please see GTIN Calcluator tab for additional information and examples of UPC(12) and GTIN (14) formats.</t>
  </si>
  <si>
    <t>Beneficiary:</t>
  </si>
  <si>
    <r>
      <t>a.</t>
    </r>
    <r>
      <rPr>
        <sz val="12"/>
        <color theme="1"/>
        <rFont val="Times New Roman"/>
        <family val="1"/>
      </rPr>
      <t xml:space="preserve">        </t>
    </r>
    <r>
      <rPr>
        <sz val="12"/>
        <color theme="1"/>
        <rFont val="Calibri"/>
        <family val="2"/>
        <scheme val="minor"/>
      </rPr>
      <t>Name and Address of who the Letter of Credit (LC) or Open Account will be issued to.</t>
    </r>
  </si>
  <si>
    <r>
      <t>b.</t>
    </r>
    <r>
      <rPr>
        <sz val="12"/>
        <color theme="1"/>
        <rFont val="Times New Roman"/>
        <family val="1"/>
      </rPr>
      <t xml:space="preserve">        </t>
    </r>
    <r>
      <rPr>
        <sz val="12"/>
        <color theme="1"/>
        <rFont val="Calibri"/>
        <family val="2"/>
        <scheme val="minor"/>
      </rPr>
      <t>Phone and Fax Number must be included</t>
    </r>
  </si>
  <si>
    <t>Li and Fung (If Applicable):</t>
  </si>
  <si>
    <r>
      <t>a.</t>
    </r>
    <r>
      <rPr>
        <sz val="12"/>
        <color theme="1"/>
        <rFont val="Times New Roman"/>
        <family val="1"/>
      </rPr>
      <t xml:space="preserve">        </t>
    </r>
    <r>
      <rPr>
        <sz val="12"/>
        <color theme="1"/>
        <rFont val="Calibri"/>
        <family val="2"/>
        <scheme val="minor"/>
      </rPr>
      <t>Office options are listed on this drop down menu.  Please select correct operating office.</t>
    </r>
  </si>
  <si>
    <t>Item Image:</t>
  </si>
  <si>
    <r>
      <t>a.</t>
    </r>
    <r>
      <rPr>
        <sz val="12"/>
        <color theme="1"/>
        <rFont val="Times New Roman"/>
        <family val="1"/>
      </rPr>
      <t xml:space="preserve">        </t>
    </r>
    <r>
      <rPr>
        <sz val="12"/>
        <color theme="1"/>
        <rFont val="Calibri"/>
        <family val="2"/>
        <scheme val="minor"/>
      </rPr>
      <t>Item must be photographed in color or a line drawing provided.</t>
    </r>
  </si>
  <si>
    <t>Image Comments:</t>
  </si>
  <si>
    <r>
      <t>a.</t>
    </r>
    <r>
      <rPr>
        <sz val="12"/>
        <color theme="1"/>
        <rFont val="Times New Roman"/>
        <family val="1"/>
      </rPr>
      <t xml:space="preserve">        </t>
    </r>
    <r>
      <rPr>
        <sz val="12"/>
        <color theme="1"/>
        <rFont val="Calibri"/>
        <family val="2"/>
        <scheme val="minor"/>
      </rPr>
      <t>Use comments to verbally illustrate explanation of product including image exceptions such as coloring, styling or revisions directed by Product Merchandiser.</t>
    </r>
  </si>
  <si>
    <t>Vendor Comments:</t>
  </si>
  <si>
    <r>
      <t>a.</t>
    </r>
    <r>
      <rPr>
        <sz val="12"/>
        <color theme="1"/>
        <rFont val="Times New Roman"/>
        <family val="1"/>
      </rPr>
      <t xml:space="preserve">        </t>
    </r>
    <r>
      <rPr>
        <sz val="12"/>
        <color theme="1"/>
        <rFont val="Calibri"/>
        <family val="2"/>
        <scheme val="minor"/>
      </rPr>
      <t>Conditions, terms, additional attachments</t>
    </r>
  </si>
  <si>
    <t>Carton Information:</t>
  </si>
  <si>
    <r>
      <t>a.</t>
    </r>
    <r>
      <rPr>
        <sz val="12"/>
        <color theme="1"/>
        <rFont val="Times New Roman"/>
        <family val="1"/>
      </rPr>
      <t xml:space="preserve">        </t>
    </r>
    <r>
      <rPr>
        <sz val="12"/>
        <color theme="1"/>
        <rFont val="Calibri"/>
        <family val="2"/>
        <scheme val="minor"/>
      </rPr>
      <t>Case pack and sell unit/inner pack information are required.</t>
    </r>
  </si>
  <si>
    <r>
      <t>b.</t>
    </r>
    <r>
      <rPr>
        <sz val="12"/>
        <color theme="1"/>
        <rFont val="Times New Roman"/>
        <family val="1"/>
      </rPr>
      <t xml:space="preserve">        </t>
    </r>
    <r>
      <rPr>
        <sz val="12"/>
        <color theme="1"/>
        <rFont val="Calibri"/>
        <family val="2"/>
        <scheme val="minor"/>
      </rPr>
      <t xml:space="preserve">Identify type of carton in pull down menu for both case pack and sell unit/inner pack </t>
    </r>
  </si>
  <si>
    <r>
      <t>c.</t>
    </r>
    <r>
      <rPr>
        <sz val="12"/>
        <color theme="1"/>
        <rFont val="Times New Roman"/>
        <family val="1"/>
      </rPr>
      <t xml:space="preserve">        </t>
    </r>
    <r>
      <rPr>
        <sz val="12"/>
        <color theme="1"/>
        <rFont val="Calibri"/>
        <family val="2"/>
        <scheme val="minor"/>
      </rPr>
      <t>Include Case pack UPC and sell unit/inner pack UPC</t>
    </r>
  </si>
  <si>
    <t>d.        Include case GTIN (for additional GTIN information, please see GTIN  Calculator tab)</t>
  </si>
  <si>
    <r>
      <t>e.</t>
    </r>
    <r>
      <rPr>
        <sz val="12"/>
        <color theme="1"/>
        <rFont val="Times New Roman"/>
        <family val="1"/>
      </rPr>
      <t xml:space="preserve">        </t>
    </r>
    <r>
      <rPr>
        <sz val="12"/>
        <color theme="1"/>
        <rFont val="Calibri"/>
        <family val="2"/>
        <scheme val="minor"/>
      </rPr>
      <t>Provide weight in pounds</t>
    </r>
  </si>
  <si>
    <r>
      <t>f.</t>
    </r>
    <r>
      <rPr>
        <sz val="12"/>
        <color theme="1"/>
        <rFont val="Times New Roman"/>
        <family val="1"/>
      </rPr>
      <t xml:space="preserve">        </t>
    </r>
    <r>
      <rPr>
        <sz val="12"/>
        <color theme="1"/>
        <rFont val="Calibri"/>
        <family val="2"/>
        <scheme val="minor"/>
      </rPr>
      <t>Provide measurements for length, width, height in inches which will calculate cubic feet.</t>
    </r>
  </si>
  <si>
    <r>
      <t>g.</t>
    </r>
    <r>
      <rPr>
        <sz val="12"/>
        <color theme="1"/>
        <rFont val="Times New Roman"/>
        <family val="1"/>
      </rPr>
      <t xml:space="preserve">         </t>
    </r>
    <r>
      <rPr>
        <sz val="12"/>
        <color theme="1"/>
        <rFont val="Calibri"/>
        <family val="2"/>
        <scheme val="minor"/>
      </rPr>
      <t>Identify if inner pack is re-shippable. If not, leave inner pack information section blank.</t>
    </r>
  </si>
  <si>
    <r>
      <t>h.</t>
    </r>
    <r>
      <rPr>
        <sz val="12"/>
        <color theme="1"/>
        <rFont val="Times New Roman"/>
        <family val="1"/>
      </rPr>
      <t xml:space="preserve">        </t>
    </r>
    <r>
      <rPr>
        <sz val="12"/>
        <color theme="1"/>
        <rFont val="Calibri"/>
        <family val="2"/>
        <scheme val="minor"/>
      </rPr>
      <t>Provide minimum order quantity required. Quantity per container is a calculated value based on the carton size provided.</t>
    </r>
  </si>
  <si>
    <t>i.         Ti-Hi quantity is calculated based on carton dimensions provided. See Greg Ho (Kroger Sourcing) with any questions.</t>
  </si>
  <si>
    <t>Revision History:</t>
  </si>
  <si>
    <r>
      <t>a.</t>
    </r>
    <r>
      <rPr>
        <sz val="12"/>
        <color theme="1"/>
        <rFont val="Times New Roman"/>
        <family val="1"/>
      </rPr>
      <t xml:space="preserve">        </t>
    </r>
    <r>
      <rPr>
        <sz val="12"/>
        <color theme="1"/>
        <rFont val="Calibri"/>
        <family val="2"/>
        <scheme val="minor"/>
      </rPr>
      <t>Provide a reason for each quotation update and the date it was changed.</t>
    </r>
  </si>
  <si>
    <t xml:space="preserve">Revisions MUST be entered into this section in order to track the history of changes. </t>
  </si>
  <si>
    <t>Advising Bank:</t>
  </si>
  <si>
    <r>
      <t>a.</t>
    </r>
    <r>
      <rPr>
        <sz val="12"/>
        <color theme="1"/>
        <rFont val="Times New Roman"/>
        <family val="1"/>
      </rPr>
      <t xml:space="preserve">        </t>
    </r>
    <r>
      <rPr>
        <sz val="12"/>
        <color theme="1"/>
        <rFont val="Calibri"/>
        <family val="2"/>
        <scheme val="minor"/>
      </rPr>
      <t>This is the bank the LC or Open Account will be issued to.</t>
    </r>
  </si>
  <si>
    <r>
      <t>b.</t>
    </r>
    <r>
      <rPr>
        <sz val="12"/>
        <color theme="1"/>
        <rFont val="Times New Roman"/>
        <family val="1"/>
      </rPr>
      <t xml:space="preserve">        </t>
    </r>
    <r>
      <rPr>
        <sz val="12"/>
        <color theme="1"/>
        <rFont val="Calibri"/>
        <family val="2"/>
        <scheme val="minor"/>
      </rPr>
      <t>Provide name, address, phone number, and fax number.</t>
    </r>
  </si>
  <si>
    <t xml:space="preserve">c.         SEASON/COLLECTION NAME: Enter the selling year and Kroger event name here. </t>
  </si>
  <si>
    <t>Factory Name:</t>
  </si>
  <si>
    <r>
      <t>a.</t>
    </r>
    <r>
      <rPr>
        <sz val="12"/>
        <color theme="1"/>
        <rFont val="Times New Roman"/>
        <family val="1"/>
      </rPr>
      <t xml:space="preserve">        </t>
    </r>
    <r>
      <rPr>
        <sz val="12"/>
        <color theme="1"/>
        <rFont val="Calibri"/>
        <family val="2"/>
        <scheme val="minor"/>
      </rPr>
      <t>Actual factory name where the product will be manufactured.</t>
    </r>
  </si>
  <si>
    <t xml:space="preserve">b.       If a dye kit was used in the production of this item (typical with painted Easter eggs and temporary tattoos), the U.S. dye kit factory </t>
  </si>
  <si>
    <t xml:space="preserve">          must be noted in the vendor comments section # 11. Section #15 can only be used to indicate the actual finished goods factory.</t>
  </si>
  <si>
    <r>
      <t>c.</t>
    </r>
    <r>
      <rPr>
        <sz val="12"/>
        <color theme="1"/>
        <rFont val="Times New Roman"/>
        <family val="1"/>
      </rPr>
      <t xml:space="preserve">        </t>
    </r>
    <r>
      <rPr>
        <sz val="12"/>
        <color theme="1"/>
        <rFont val="Calibri"/>
        <family val="2"/>
        <scheme val="minor"/>
      </rPr>
      <t>Confirm factory is C-TPAT compliant &amp; has a current C-TPAT audit performed. (recent means within the last 12 months)</t>
    </r>
  </si>
  <si>
    <t>Payment Terms:</t>
  </si>
  <si>
    <r>
      <t>a.</t>
    </r>
    <r>
      <rPr>
        <sz val="12"/>
        <color theme="1"/>
        <rFont val="Times New Roman"/>
        <family val="1"/>
      </rPr>
      <t xml:space="preserve">        </t>
    </r>
    <r>
      <rPr>
        <sz val="12"/>
        <color theme="1"/>
        <rFont val="Calibri"/>
        <family val="2"/>
        <scheme val="minor"/>
      </rPr>
      <t>Select terms from dropdown menu.</t>
    </r>
  </si>
  <si>
    <t>Preferential Treatment:</t>
  </si>
  <si>
    <r>
      <t>a.</t>
    </r>
    <r>
      <rPr>
        <sz val="12"/>
        <color theme="1"/>
        <rFont val="Times New Roman"/>
        <family val="1"/>
      </rPr>
      <t xml:space="preserve">        </t>
    </r>
    <r>
      <rPr>
        <sz val="12"/>
        <color theme="1"/>
        <rFont val="Calibri"/>
        <family val="2"/>
        <scheme val="minor"/>
      </rPr>
      <t>Identify if factory/product qualify for GSP categorization concerning tariff classification.</t>
    </r>
  </si>
  <si>
    <t>Quota Item:</t>
  </si>
  <si>
    <r>
      <t>a.</t>
    </r>
    <r>
      <rPr>
        <sz val="12"/>
        <color theme="1"/>
        <rFont val="Times New Roman"/>
        <family val="1"/>
      </rPr>
      <t xml:space="preserve">        </t>
    </r>
    <r>
      <rPr>
        <sz val="12"/>
        <color theme="1"/>
        <rFont val="Calibri"/>
        <family val="2"/>
        <scheme val="minor"/>
      </rPr>
      <t>Identify if item being imported is subject to import Quote limits.</t>
    </r>
  </si>
  <si>
    <t>Visa Required:</t>
  </si>
  <si>
    <r>
      <t>a.</t>
    </r>
    <r>
      <rPr>
        <sz val="12"/>
        <color theme="1"/>
        <rFont val="Times New Roman"/>
        <family val="1"/>
      </rPr>
      <t xml:space="preserve">        </t>
    </r>
    <r>
      <rPr>
        <sz val="12"/>
        <color theme="1"/>
        <rFont val="Calibri"/>
        <family val="2"/>
        <scheme val="minor"/>
      </rPr>
      <t>Identify if item being imported requires a Visa, this pertains to textiles only.</t>
    </r>
  </si>
  <si>
    <t>HTS#:</t>
  </si>
  <si>
    <r>
      <t>a.</t>
    </r>
    <r>
      <rPr>
        <sz val="12"/>
        <color theme="1"/>
        <rFont val="Times New Roman"/>
        <family val="1"/>
      </rPr>
      <t xml:space="preserve">        </t>
    </r>
    <r>
      <rPr>
        <sz val="12"/>
        <color theme="1"/>
        <rFont val="Calibri"/>
        <family val="2"/>
        <scheme val="minor"/>
      </rPr>
      <t>Provide HTS number item has duty.</t>
    </r>
  </si>
  <si>
    <r>
      <t>b.</t>
    </r>
    <r>
      <rPr>
        <sz val="12"/>
        <color theme="1"/>
        <rFont val="Times New Roman"/>
        <family val="1"/>
      </rPr>
      <t xml:space="preserve">        </t>
    </r>
    <r>
      <rPr>
        <sz val="12"/>
        <color theme="1"/>
        <rFont val="Calibri"/>
        <family val="2"/>
        <scheme val="minor"/>
      </rPr>
      <t>HTS number will provide clarification of imported items correct duty classification.</t>
    </r>
  </si>
  <si>
    <t>Duty Rate:</t>
  </si>
  <si>
    <r>
      <t>a.</t>
    </r>
    <r>
      <rPr>
        <sz val="12"/>
        <color theme="1"/>
        <rFont val="Times New Roman"/>
        <family val="1"/>
      </rPr>
      <t xml:space="preserve">        </t>
    </r>
    <r>
      <rPr>
        <sz val="12"/>
        <color theme="1"/>
        <rFont val="Calibri"/>
        <family val="2"/>
        <scheme val="minor"/>
      </rPr>
      <t>Provide duty rate on all items requiring duty that are not shipping from a duty free country.</t>
    </r>
  </si>
  <si>
    <r>
      <t>b.</t>
    </r>
    <r>
      <rPr>
        <sz val="12"/>
        <color theme="1"/>
        <rFont val="Times New Roman"/>
        <family val="1"/>
      </rPr>
      <t xml:space="preserve">        </t>
    </r>
    <r>
      <rPr>
        <sz val="12"/>
        <color theme="1"/>
        <rFont val="Calibri"/>
        <family val="2"/>
        <scheme val="minor"/>
      </rPr>
      <t xml:space="preserve">Provide if item is subject to anti dumping.  If yes, please provide an additional domestic quote sheet showing POE (point of entry) pricing. </t>
    </r>
  </si>
  <si>
    <t>c.        Additional freight per unit is for FCA or EXW imports where origin charges from factory door to port of loading must be added to the offered price in order for costs to be landed correctly.</t>
  </si>
  <si>
    <t>Material Breakdown:</t>
  </si>
  <si>
    <r>
      <t>a.</t>
    </r>
    <r>
      <rPr>
        <sz val="12"/>
        <color theme="1"/>
        <rFont val="Times New Roman"/>
        <family val="1"/>
      </rPr>
      <t xml:space="preserve">        </t>
    </r>
    <r>
      <rPr>
        <sz val="12"/>
        <color theme="1"/>
        <rFont val="Calibri"/>
        <family val="2"/>
        <scheme val="minor"/>
      </rPr>
      <t>Provide breakdown for item being imported only.  This will not include packaging.</t>
    </r>
  </si>
  <si>
    <r>
      <t>b.</t>
    </r>
    <r>
      <rPr>
        <sz val="12"/>
        <color theme="1"/>
        <rFont val="Times New Roman"/>
        <family val="1"/>
      </rPr>
      <t xml:space="preserve">        </t>
    </r>
    <r>
      <rPr>
        <sz val="12"/>
        <color theme="1"/>
        <rFont val="Calibri"/>
        <family val="2"/>
        <scheme val="minor"/>
      </rPr>
      <t xml:space="preserve">Provide total percentage, net weight and value of each material adding to 100%.  </t>
    </r>
  </si>
  <si>
    <r>
      <t>c.</t>
    </r>
    <r>
      <rPr>
        <sz val="12"/>
        <color theme="1"/>
        <rFont val="Times New Roman"/>
        <family val="1"/>
      </rPr>
      <t xml:space="preserve">        </t>
    </r>
    <r>
      <rPr>
        <sz val="12"/>
        <color theme="1"/>
        <rFont val="Calibri"/>
        <family val="2"/>
        <scheme val="minor"/>
      </rPr>
      <t>Materials are fabrics, woods, metals, etc.</t>
    </r>
  </si>
  <si>
    <t>Hazardous Materials:</t>
  </si>
  <si>
    <r>
      <t>a.</t>
    </r>
    <r>
      <rPr>
        <sz val="12"/>
        <rFont val="Times New Roman"/>
        <family val="1"/>
      </rPr>
      <t xml:space="preserve">        </t>
    </r>
    <r>
      <rPr>
        <sz val="12"/>
        <rFont val="Calibri"/>
        <family val="2"/>
        <scheme val="minor"/>
      </rPr>
      <t>Provide yes or no answers to all questions (If Hazardous, must indicate UN#, class and packing group)</t>
    </r>
  </si>
  <si>
    <r>
      <t>b.</t>
    </r>
    <r>
      <rPr>
        <sz val="12"/>
        <color theme="1"/>
        <rFont val="Times New Roman"/>
        <family val="1"/>
      </rPr>
      <t xml:space="preserve">        </t>
    </r>
    <r>
      <rPr>
        <sz val="12"/>
        <color theme="1"/>
        <rFont val="Calibri"/>
        <family val="2"/>
        <scheme val="minor"/>
      </rPr>
      <t>Identify all hazardous materials.</t>
    </r>
  </si>
  <si>
    <t xml:space="preserve">c.        If product contains lithium batteries or ships with lithium batteries, please specify in the material breakdown section whether </t>
  </si>
  <si>
    <t xml:space="preserve">           they are lithium metal or lithium ion batteries.</t>
  </si>
  <si>
    <t>d.       Identify if the product is temperature sensitive</t>
  </si>
  <si>
    <t>Legal Certification:</t>
  </si>
  <si>
    <r>
      <t>a.</t>
    </r>
    <r>
      <rPr>
        <sz val="12"/>
        <color theme="1"/>
        <rFont val="Times New Roman"/>
        <family val="1"/>
      </rPr>
      <t xml:space="preserve">        </t>
    </r>
    <r>
      <rPr>
        <sz val="12"/>
        <color theme="1"/>
        <rFont val="Calibri"/>
        <family val="2"/>
        <scheme val="minor"/>
      </rPr>
      <t>Series of questions associated with legal, regulatory, and safety compliance. Answer "Yes" or "No" from the drop down menu.</t>
    </r>
  </si>
  <si>
    <t>b.       If FDA approved = "yes", the 11 digit FDA registration number must be noted in cell K41.</t>
  </si>
  <si>
    <t>Container and FOB Port:</t>
  </si>
  <si>
    <r>
      <t>a.</t>
    </r>
    <r>
      <rPr>
        <sz val="12"/>
        <color theme="1"/>
        <rFont val="Times New Roman"/>
        <family val="1"/>
      </rPr>
      <t xml:space="preserve">        </t>
    </r>
    <r>
      <rPr>
        <sz val="12"/>
        <color theme="1"/>
        <rFont val="Calibri"/>
        <family val="2"/>
        <scheme val="minor"/>
      </rPr>
      <t>Select the correct container size from drop down menu as dictated by product or quoting requirements.</t>
    </r>
  </si>
  <si>
    <r>
      <t>b.</t>
    </r>
    <r>
      <rPr>
        <sz val="12"/>
        <color theme="1"/>
        <rFont val="Times New Roman"/>
        <family val="1"/>
      </rPr>
      <t xml:space="preserve">        </t>
    </r>
    <r>
      <rPr>
        <sz val="12"/>
        <color theme="1"/>
        <rFont val="Calibri"/>
        <family val="2"/>
        <scheme val="minor"/>
      </rPr>
      <t>Select correct FOB Port.  This should be the correct port, not the country of origin.</t>
    </r>
  </si>
  <si>
    <t>Ocean Freight Rates:</t>
  </si>
  <si>
    <r>
      <t>a.</t>
    </r>
    <r>
      <rPr>
        <sz val="12"/>
        <color theme="1"/>
        <rFont val="Times New Roman"/>
        <family val="1"/>
      </rPr>
      <t xml:space="preserve">        </t>
    </r>
    <r>
      <rPr>
        <sz val="12"/>
        <color theme="1"/>
        <rFont val="Calibri"/>
        <family val="2"/>
        <scheme val="minor"/>
      </rPr>
      <t xml:space="preserve">This is provided by the Kroger International Logistics team.  </t>
    </r>
  </si>
  <si>
    <r>
      <t>b.</t>
    </r>
    <r>
      <rPr>
        <sz val="12"/>
        <color theme="1"/>
        <rFont val="Times New Roman"/>
        <family val="1"/>
      </rPr>
      <t xml:space="preserve">        </t>
    </r>
    <r>
      <rPr>
        <sz val="12"/>
        <color theme="1"/>
        <rFont val="Calibri"/>
        <family val="2"/>
        <scheme val="minor"/>
      </rPr>
      <t xml:space="preserve">The "valid to" date signifies the expiration date of the indicated freight rate. If expired, </t>
    </r>
  </si>
  <si>
    <r>
      <t>c.</t>
    </r>
    <r>
      <rPr>
        <sz val="12"/>
        <color theme="1"/>
        <rFont val="Times New Roman"/>
        <family val="1"/>
      </rPr>
      <t xml:space="preserve">        </t>
    </r>
    <r>
      <rPr>
        <sz val="12"/>
        <color theme="1"/>
        <rFont val="Calibri"/>
        <family val="2"/>
        <scheme val="minor"/>
      </rPr>
      <t>Freight rate is calculated per square foot.</t>
    </r>
  </si>
  <si>
    <r>
      <t>d.</t>
    </r>
    <r>
      <rPr>
        <sz val="12"/>
        <color theme="1"/>
        <rFont val="Times New Roman"/>
        <family val="1"/>
      </rPr>
      <t xml:space="preserve">        </t>
    </r>
    <r>
      <rPr>
        <sz val="12"/>
        <color theme="1"/>
        <rFont val="Calibri"/>
        <family val="2"/>
        <scheme val="minor"/>
      </rPr>
      <t>Both Fred Meyer and Kroger rates are provided.</t>
    </r>
  </si>
  <si>
    <t>Price Quotation Calculations:</t>
  </si>
  <si>
    <r>
      <t>a.</t>
    </r>
    <r>
      <rPr>
        <sz val="12"/>
        <color theme="1"/>
        <rFont val="Times New Roman"/>
        <family val="1"/>
      </rPr>
      <t xml:space="preserve">        </t>
    </r>
    <r>
      <rPr>
        <sz val="12"/>
        <color theme="1"/>
        <rFont val="Calibri"/>
        <family val="2"/>
        <scheme val="minor"/>
      </rPr>
      <t>First Cost is in US Dollars</t>
    </r>
  </si>
  <si>
    <r>
      <t>b.</t>
    </r>
    <r>
      <rPr>
        <sz val="12"/>
        <color theme="1"/>
        <rFont val="Times New Roman"/>
        <family val="1"/>
      </rPr>
      <t xml:space="preserve">        </t>
    </r>
    <r>
      <rPr>
        <sz val="12"/>
        <color theme="1"/>
        <rFont val="Calibri"/>
        <family val="2"/>
        <scheme val="minor"/>
      </rPr>
      <t>Duty rate is taken from Box 21.</t>
    </r>
  </si>
  <si>
    <r>
      <t>c.</t>
    </r>
    <r>
      <rPr>
        <sz val="12"/>
        <rFont val="Times New Roman"/>
        <family val="1"/>
      </rPr>
      <t xml:space="preserve">        </t>
    </r>
    <r>
      <rPr>
        <sz val="12"/>
        <rFont val="Calibri"/>
        <family val="2"/>
        <scheme val="minor"/>
      </rPr>
      <t>Royalty is a percentage paid on licensed goods. If applicable, enter royalty percentage in cell J54.</t>
    </r>
  </si>
  <si>
    <r>
      <t>d.</t>
    </r>
    <r>
      <rPr>
        <sz val="12"/>
        <color theme="1"/>
        <rFont val="Times New Roman"/>
        <family val="1"/>
      </rPr>
      <t xml:space="preserve">        </t>
    </r>
    <r>
      <rPr>
        <sz val="12"/>
        <color theme="1"/>
        <rFont val="Calibri"/>
        <family val="2"/>
        <scheme val="minor"/>
      </rPr>
      <t>Freight is calculated by multiplying the cubic foot of the case pack provided from box 12 by the cubic foot rate provided in box 26.  This result is then divided by the total item quantity in the case pack.</t>
    </r>
  </si>
  <si>
    <r>
      <t xml:space="preserve">                                                               </t>
    </r>
    <r>
      <rPr>
        <sz val="12"/>
        <color theme="1"/>
        <rFont val="Calibri"/>
        <family val="2"/>
        <scheme val="minor"/>
      </rPr>
      <t>i.</t>
    </r>
    <r>
      <rPr>
        <sz val="12"/>
        <color theme="1"/>
        <rFont val="Times New Roman"/>
        <family val="1"/>
      </rPr>
      <t xml:space="preserve">      </t>
    </r>
    <r>
      <rPr>
        <sz val="12"/>
        <color theme="1"/>
        <rFont val="Calibri"/>
        <family val="2"/>
        <scheme val="minor"/>
      </rPr>
      <t>FM freight applies to all purchase orders written to Fred Meyer Inc.</t>
    </r>
  </si>
  <si>
    <r>
      <t xml:space="preserve">                                                              </t>
    </r>
    <r>
      <rPr>
        <sz val="12"/>
        <color theme="1"/>
        <rFont val="Calibri"/>
        <family val="2"/>
        <scheme val="minor"/>
      </rPr>
      <t>ii.</t>
    </r>
    <r>
      <rPr>
        <sz val="12"/>
        <color theme="1"/>
        <rFont val="Times New Roman"/>
        <family val="1"/>
      </rPr>
      <t xml:space="preserve">      </t>
    </r>
    <r>
      <rPr>
        <sz val="12"/>
        <color theme="1"/>
        <rFont val="Calibri"/>
        <family val="2"/>
        <scheme val="minor"/>
      </rPr>
      <t>KR freight applies to all purchase orders written to Kroger and Harris Teeter stores.</t>
    </r>
  </si>
  <si>
    <r>
      <t>e.</t>
    </r>
    <r>
      <rPr>
        <sz val="12"/>
        <color theme="1"/>
        <rFont val="Times New Roman"/>
        <family val="1"/>
      </rPr>
      <t xml:space="preserve">        </t>
    </r>
    <r>
      <rPr>
        <sz val="12"/>
        <color theme="1"/>
        <rFont val="Calibri"/>
        <family val="2"/>
        <scheme val="minor"/>
      </rPr>
      <t>Internal Load is added to cover all international logistics costs beyond freight.</t>
    </r>
  </si>
  <si>
    <r>
      <t>f.</t>
    </r>
    <r>
      <rPr>
        <sz val="12"/>
        <rFont val="Times New Roman"/>
        <family val="1"/>
      </rPr>
      <t xml:space="preserve">         </t>
    </r>
    <r>
      <rPr>
        <sz val="12"/>
        <rFont val="Calibri"/>
        <family val="2"/>
        <scheme val="minor"/>
      </rPr>
      <t>If applicable, enter overseas agent (ex. Li &amp; Fung) commission percentage in cell J57.</t>
    </r>
  </si>
  <si>
    <r>
      <t>g.</t>
    </r>
    <r>
      <rPr>
        <sz val="12"/>
        <color theme="1"/>
        <rFont val="Times New Roman"/>
        <family val="1"/>
      </rPr>
      <t xml:space="preserve">        </t>
    </r>
    <r>
      <rPr>
        <sz val="12"/>
        <color theme="1"/>
        <rFont val="Calibri"/>
        <family val="2"/>
        <scheme val="minor"/>
      </rPr>
      <t>ELC is the estimated landed cost of an item delivered to the respective DC.  It does not include the cost from DC’s to store.</t>
    </r>
  </si>
  <si>
    <r>
      <t>h.</t>
    </r>
    <r>
      <rPr>
        <sz val="12"/>
        <rFont val="Times New Roman"/>
        <family val="1"/>
      </rPr>
      <t xml:space="preserve">        </t>
    </r>
    <r>
      <rPr>
        <sz val="12"/>
        <rFont val="Calibri"/>
        <family val="2"/>
        <scheme val="minor"/>
      </rPr>
      <t>Margin %/Retail is a calculation based on the initial mark up required by the classification of product being quoted.  This MU is entered (Cell J59 for Fred Meyer and cell M59 for Kroger) which generates a retail.</t>
    </r>
  </si>
  <si>
    <r>
      <t>i.</t>
    </r>
    <r>
      <rPr>
        <sz val="12"/>
        <color theme="1"/>
        <rFont val="Times New Roman"/>
        <family val="1"/>
      </rPr>
      <t xml:space="preserve">         </t>
    </r>
    <r>
      <rPr>
        <sz val="12"/>
        <color theme="1"/>
        <rFont val="Calibri"/>
        <family val="2"/>
        <scheme val="minor"/>
      </rPr>
      <t>Buyer/Category Manager will review initial retail generated by IMU calculation and adjust retail in Actual Retail box.  Final margin is calculated.</t>
    </r>
  </si>
  <si>
    <t>Shipping Options</t>
  </si>
  <si>
    <r>
      <t>a.</t>
    </r>
    <r>
      <rPr>
        <sz val="12"/>
        <color theme="1"/>
        <rFont val="Times New Roman"/>
        <family val="1"/>
      </rPr>
      <t xml:space="preserve">        </t>
    </r>
    <r>
      <rPr>
        <sz val="12"/>
        <color theme="1"/>
        <rFont val="Calibri"/>
        <family val="2"/>
        <scheme val="minor"/>
      </rPr>
      <t xml:space="preserve">Provides buyers a quick estimated reference of other container shipping cost options.  </t>
    </r>
  </si>
  <si>
    <r>
      <t>b.</t>
    </r>
    <r>
      <rPr>
        <sz val="12"/>
        <color theme="1"/>
        <rFont val="Times New Roman"/>
        <family val="1"/>
      </rPr>
      <t xml:space="preserve">        </t>
    </r>
    <r>
      <rPr>
        <sz val="12"/>
        <color theme="1"/>
        <rFont val="Calibri"/>
        <family val="2"/>
        <scheme val="minor"/>
      </rPr>
      <t>If any options reviewed by vendor are not plausible, please provide vendor comments in box 11.</t>
    </r>
  </si>
  <si>
    <r>
      <t>a.</t>
    </r>
    <r>
      <rPr>
        <sz val="12"/>
        <color theme="1"/>
        <rFont val="Times New Roman"/>
        <family val="1"/>
      </rPr>
      <t xml:space="preserve">        </t>
    </r>
    <r>
      <rPr>
        <sz val="12"/>
        <color theme="1"/>
        <rFont val="Calibri"/>
        <family val="2"/>
        <scheme val="minor"/>
      </rPr>
      <t>Provide a Signature in cell E73, and fill in the date signed in cell J72.</t>
    </r>
  </si>
  <si>
    <t>Quote Good Through Date</t>
  </si>
  <si>
    <t xml:space="preserve">a.         Please fill in the validity dates for this item quote. Typically, we request quotes that are valid for 12 months. </t>
  </si>
  <si>
    <t>All Countries</t>
  </si>
  <si>
    <t>Y/N?</t>
  </si>
  <si>
    <t>Add'l duty %</t>
  </si>
  <si>
    <t>Non-Steel Value</t>
  </si>
  <si>
    <t>Steel Value</t>
  </si>
  <si>
    <t>Total Add'l duty</t>
  </si>
  <si>
    <t>Dutiable Value</t>
  </si>
  <si>
    <t>Section 232 (all countries)</t>
  </si>
  <si>
    <t>N/A</t>
  </si>
  <si>
    <t>Section 122 (all countries)</t>
  </si>
  <si>
    <t>Upholstered (all countries)</t>
  </si>
  <si>
    <t>Section 301 (CN only)</t>
  </si>
  <si>
    <t>Select %</t>
  </si>
  <si>
    <t>Total Add'l Duty</t>
  </si>
  <si>
    <t>Instructions:</t>
  </si>
  <si>
    <r>
      <rPr>
        <i/>
        <sz val="10"/>
        <rFont val="Calibri"/>
        <family val="2"/>
        <scheme val="minor"/>
      </rPr>
      <t xml:space="preserve">If Steel/Aluminum is in product: </t>
    </r>
    <r>
      <rPr>
        <sz val="10"/>
        <rFont val="Calibri"/>
        <family val="2"/>
        <scheme val="minor"/>
      </rPr>
      <t>Take the total value of</t>
    </r>
    <r>
      <rPr>
        <u/>
        <sz val="10"/>
        <rFont val="Calibri"/>
        <family val="2"/>
        <scheme val="minor"/>
      </rPr>
      <t xml:space="preserve"> one unit </t>
    </r>
    <r>
      <rPr>
        <sz val="10"/>
        <rFont val="Calibri"/>
        <family val="2"/>
        <scheme val="minor"/>
      </rPr>
      <t>and divide it into two parts: the portion that represents steel components and the portion that represents non-steel components. Enter these values into the respective yellow Non-Steel Value and Steel Value cells. 
Select "Y/N" Fields for Upholstered Tariff and Section 301 Tariffs if applicable to product.
**Please note for Section 301 you will need to select a secondary drop down under "Add'l duty" column of 0%/7.5%/25%, if you don't know which to select, please contact Global Logistics.</t>
    </r>
  </si>
  <si>
    <r>
      <rPr>
        <i/>
        <sz val="10"/>
        <rFont val="Calibri"/>
        <family val="2"/>
        <scheme val="minor"/>
      </rPr>
      <t xml:space="preserve">If the is </t>
    </r>
    <r>
      <rPr>
        <i/>
        <u/>
        <sz val="10"/>
        <rFont val="Calibri"/>
        <family val="2"/>
        <scheme val="minor"/>
      </rPr>
      <t>NO</t>
    </r>
    <r>
      <rPr>
        <i/>
        <sz val="10"/>
        <rFont val="Calibri"/>
        <family val="2"/>
        <scheme val="minor"/>
      </rPr>
      <t xml:space="preserve"> Steel/Aluminum is in product: </t>
    </r>
    <r>
      <rPr>
        <sz val="10"/>
        <rFont val="Calibri"/>
        <family val="2"/>
        <scheme val="minor"/>
      </rPr>
      <t>Take the total value of one unit and enter this value into the respective yellow Non-Steel Value cells. 
Select "Y/N" Fields for Upholstered Tariff and Section 301 Tariffs if applicable to product.
**Please note for Section 301 you will need to select a secondary drop down under "Add'l duty" column of 0%/7.5%/25%, if you don't know which to select, please contact Global Logistics.</t>
    </r>
  </si>
  <si>
    <r>
      <t>MARGIN</t>
    </r>
    <r>
      <rPr>
        <b/>
        <sz val="11"/>
        <color theme="1"/>
        <rFont val="Calibri"/>
        <family val="2"/>
      </rPr>
      <t>↓</t>
    </r>
  </si>
  <si>
    <t>Shipping Options Calculator</t>
  </si>
  <si>
    <t>40 HC</t>
  </si>
  <si>
    <t>45 HC</t>
  </si>
  <si>
    <t>L&amp;F Contacts</t>
  </si>
  <si>
    <t>Ming Lau MingLau@LFSourcing.com</t>
  </si>
  <si>
    <t>Li &amp; Fung Office</t>
  </si>
  <si>
    <t>Address</t>
  </si>
  <si>
    <t>N / A</t>
  </si>
  <si>
    <t>Not Applicable</t>
  </si>
  <si>
    <t>Hong Kong</t>
  </si>
  <si>
    <t>LI &amp; FUNG - HONG KONG ( 007-GMD )
1st Floor, HK Spinners Industrial Building Phases I &amp; II,
800 Cheung Sha Wan Road, Kowloon, Hong Kong</t>
  </si>
  <si>
    <t>India</t>
  </si>
  <si>
    <r>
      <t xml:space="preserve">LI &amp; FUNG - INDIA (008 </t>
    </r>
    <r>
      <rPr>
        <sz val="9"/>
        <color indexed="8"/>
        <rFont val="Calibri"/>
        <family val="2"/>
      </rPr>
      <t>-GMD</t>
    </r>
    <r>
      <rPr>
        <sz val="9"/>
        <color theme="1"/>
        <rFont val="Calibri"/>
        <family val="2"/>
        <scheme val="minor"/>
      </rPr>
      <t xml:space="preserve"> )
SP Infocity Tower B, 6th Floor,
243 Udhyog Vihar Phase-I, Gurgaon, Haryana 122016, India</t>
    </r>
  </si>
  <si>
    <t xml:space="preserve">Indonesia </t>
  </si>
  <si>
    <t>LI &amp; FUNG - INDONESIA ( 009-GMD )
2ND FL, WISMA 76, JL. LETJEN S. PARMAN KAV. 76,
SLIPI, JAKARTA BARAT 11410, INDONESIA</t>
  </si>
  <si>
    <t>Shenzhen</t>
  </si>
  <si>
    <r>
      <t>LI &amp; FUNG - SHENZHEN (021-G</t>
    </r>
    <r>
      <rPr>
        <sz val="9"/>
        <color indexed="8"/>
        <rFont val="Calibri"/>
        <family val="2"/>
      </rPr>
      <t>MD</t>
    </r>
    <r>
      <rPr>
        <sz val="9"/>
        <color theme="1"/>
        <rFont val="Calibri"/>
        <family val="2"/>
        <scheme val="minor"/>
      </rPr>
      <t xml:space="preserve"> )
Annex Building, Shenfubao Building, No.128, Ronghua Road, Futian District, Shenzhen 518038 P.R. China</t>
    </r>
  </si>
  <si>
    <t>Taiwan</t>
  </si>
  <si>
    <t>LI &amp; FUNG - TAIWAN ( 024-GMD )
6th Floor, 68 Rueiguang Road, Neihu District, Taipei, Taiwan</t>
  </si>
  <si>
    <t>China Duty</t>
  </si>
  <si>
    <t>0%</t>
  </si>
  <si>
    <t>7.5%</t>
  </si>
  <si>
    <t>Not applicable</t>
  </si>
  <si>
    <t>25%</t>
  </si>
  <si>
    <t>Cascade Sport</t>
  </si>
  <si>
    <t>Curfew</t>
  </si>
  <si>
    <t>Containers</t>
  </si>
  <si>
    <t>Size</t>
  </si>
  <si>
    <t>Dash of That</t>
  </si>
  <si>
    <t>Dine by HD Designs</t>
  </si>
  <si>
    <t>Dip</t>
  </si>
  <si>
    <t>eL2 by Everydayliving</t>
  </si>
  <si>
    <t>Everyday Living</t>
  </si>
  <si>
    <t>Yes+</t>
  </si>
  <si>
    <t>Everyday Living Pet</t>
  </si>
  <si>
    <t>Colors</t>
  </si>
  <si>
    <t>Yes or No</t>
  </si>
  <si>
    <t>Yes</t>
  </si>
  <si>
    <t>Target</t>
  </si>
  <si>
    <t>Extra Big</t>
  </si>
  <si>
    <t>No</t>
  </si>
  <si>
    <t>Fission</t>
  </si>
  <si>
    <t>CMYK</t>
  </si>
  <si>
    <t>Glaciers Edge</t>
  </si>
  <si>
    <t>CMYK + 1 Pantone</t>
  </si>
  <si>
    <t>Tag Type</t>
  </si>
  <si>
    <t>All</t>
  </si>
  <si>
    <t>GNW</t>
  </si>
  <si>
    <t>CMYK + 2 Pantone</t>
  </si>
  <si>
    <t>None</t>
  </si>
  <si>
    <t>GNW Flex</t>
  </si>
  <si>
    <t>1 Pantone</t>
  </si>
  <si>
    <t>Hang Tag</t>
  </si>
  <si>
    <t>GNW Petite</t>
  </si>
  <si>
    <t>2 Pantone</t>
  </si>
  <si>
    <t>Adhesive label</t>
  </si>
  <si>
    <t>GNW Sleepwear</t>
  </si>
  <si>
    <t>3 Pantone</t>
  </si>
  <si>
    <t>Standard Price Ticket</t>
  </si>
  <si>
    <t>GNW Women's</t>
  </si>
  <si>
    <t>4 Pantone</t>
  </si>
  <si>
    <t>Print on Label</t>
  </si>
  <si>
    <t>Great Gifts</t>
  </si>
  <si>
    <t>5 Pantone</t>
  </si>
  <si>
    <t>Print on Package</t>
  </si>
  <si>
    <t>Great Northwest</t>
  </si>
  <si>
    <t>6 Pantone</t>
  </si>
  <si>
    <t>Print on Hang tag</t>
  </si>
  <si>
    <t>Great Northwest Clothing Co.</t>
  </si>
  <si>
    <t>Greyscale / BW</t>
  </si>
  <si>
    <t>Sticker on Label</t>
  </si>
  <si>
    <t>Great Northwest Petite</t>
  </si>
  <si>
    <t>Label</t>
  </si>
  <si>
    <t>Sticker on Package</t>
  </si>
  <si>
    <t>Great Northwest Sleepwear</t>
  </si>
  <si>
    <t>No Brand</t>
  </si>
  <si>
    <t>Sticker on Hang tag</t>
  </si>
  <si>
    <t>Great Northwest Sleepwear Woman</t>
  </si>
  <si>
    <t>Generic Brand</t>
  </si>
  <si>
    <t>Other</t>
  </si>
  <si>
    <t>Great Northwest Woman</t>
  </si>
  <si>
    <t>National Brand</t>
  </si>
  <si>
    <t>Payment Term Type</t>
  </si>
  <si>
    <t>HD Designs</t>
  </si>
  <si>
    <t>Private Label Domestic</t>
  </si>
  <si>
    <t>Open Account (Li&amp;Fung)</t>
  </si>
  <si>
    <t>HD Designs Holiday</t>
  </si>
  <si>
    <t>Private Label Import</t>
  </si>
  <si>
    <t>HD Designs Home Office</t>
  </si>
  <si>
    <t>HD Kids</t>
  </si>
  <si>
    <t xml:space="preserve">Red </t>
  </si>
  <si>
    <t xml:space="preserve">Labeling Description </t>
  </si>
  <si>
    <t>HD Outdoors</t>
  </si>
  <si>
    <t>White</t>
  </si>
  <si>
    <t>HD Outdoors Grilling</t>
  </si>
  <si>
    <t>Blue</t>
  </si>
  <si>
    <t>Backer card</t>
  </si>
  <si>
    <t>HD Urban</t>
  </si>
  <si>
    <t>Label Description</t>
  </si>
  <si>
    <t>Collar insert</t>
  </si>
  <si>
    <t>Holiday Home</t>
  </si>
  <si>
    <t>Direct print on corrugate</t>
  </si>
  <si>
    <t>KB and Co.</t>
  </si>
  <si>
    <t>Embroidered logo</t>
  </si>
  <si>
    <t>Kids Korner</t>
  </si>
  <si>
    <t>Enfolded label</t>
  </si>
  <si>
    <t>Kids Korner Baby</t>
  </si>
  <si>
    <t>Flat pack</t>
  </si>
  <si>
    <t>Kids Korner Toddler</t>
  </si>
  <si>
    <t>Hang tag</t>
  </si>
  <si>
    <t>Michael Morgan</t>
  </si>
  <si>
    <t>Hanger pack</t>
  </si>
  <si>
    <t>Modavari</t>
  </si>
  <si>
    <t>Header card</t>
  </si>
  <si>
    <t>Mototech</t>
  </si>
  <si>
    <t>Full colour box</t>
  </si>
  <si>
    <t>Integrated hang tag</t>
  </si>
  <si>
    <t>Nature's Song</t>
  </si>
  <si>
    <t>Joker ticket</t>
  </si>
  <si>
    <t>Office Works</t>
  </si>
  <si>
    <t>Law tag</t>
  </si>
  <si>
    <t>Photo Perfect</t>
  </si>
  <si>
    <t>Leather patch</t>
  </si>
  <si>
    <t>Playville</t>
  </si>
  <si>
    <t>Litho label</t>
  </si>
  <si>
    <t>Reflect by HD Designs</t>
  </si>
  <si>
    <t>Loop label</t>
  </si>
  <si>
    <t>Stephanie Parks</t>
  </si>
  <si>
    <t>Mitered woven label</t>
  </si>
  <si>
    <t>The Joy Of Gardening</t>
  </si>
  <si>
    <t>Outerwear label</t>
  </si>
  <si>
    <t>Traditions by Great Northwest</t>
  </si>
  <si>
    <t>Paper insert</t>
  </si>
  <si>
    <t>Turf King</t>
  </si>
  <si>
    <t>Patch</t>
  </si>
  <si>
    <t>Turf King Pro</t>
  </si>
  <si>
    <t>Pocket flasher</t>
  </si>
  <si>
    <t>United Forge</t>
  </si>
  <si>
    <t>Print on poly bag</t>
  </si>
  <si>
    <t>Package Type</t>
  </si>
  <si>
    <t>Printed card</t>
  </si>
  <si>
    <t>Printed insert</t>
  </si>
  <si>
    <t xml:space="preserve">Acetate Box (PVC) </t>
  </si>
  <si>
    <t>Sideseam label</t>
  </si>
  <si>
    <t>Aluminium can</t>
  </si>
  <si>
    <t>Sleeve</t>
  </si>
  <si>
    <t>Backer Card</t>
  </si>
  <si>
    <t>Belly band</t>
  </si>
  <si>
    <t>Soapbar ticket</t>
  </si>
  <si>
    <t>Blister pack</t>
  </si>
  <si>
    <t>Tie-on card</t>
  </si>
  <si>
    <t>Brown box</t>
  </si>
  <si>
    <t>Bulk</t>
  </si>
  <si>
    <t>Clamshell</t>
  </si>
  <si>
    <t>PDQ display</t>
  </si>
  <si>
    <t>Clip strip</t>
  </si>
  <si>
    <t>Plain box</t>
  </si>
  <si>
    <t>Display box</t>
  </si>
  <si>
    <t>Masterpack Type</t>
  </si>
  <si>
    <t>Pre-loaded sidekick</t>
  </si>
  <si>
    <t>Corrugated Carton (box)</t>
  </si>
  <si>
    <t>Flat packed on hanger</t>
  </si>
  <si>
    <t>Wooden Case (box)</t>
  </si>
  <si>
    <t>Printed box</t>
  </si>
  <si>
    <t>Foil wrap</t>
  </si>
  <si>
    <t>Wooden Crate</t>
  </si>
  <si>
    <t>White box</t>
  </si>
  <si>
    <t>Drum (Plastic)</t>
  </si>
  <si>
    <t>Gift box</t>
  </si>
  <si>
    <t>Drum (Steel)</t>
  </si>
  <si>
    <t>Glass bottle</t>
  </si>
  <si>
    <t>Drum (Fiberglass)</t>
  </si>
  <si>
    <t>Glass jar</t>
  </si>
  <si>
    <t>Bag (Paper)</t>
  </si>
  <si>
    <t>Bag (Plastic)</t>
  </si>
  <si>
    <t>Open stock</t>
  </si>
  <si>
    <t>Bag (Hessian)</t>
  </si>
  <si>
    <t>Paper box w/liner</t>
  </si>
  <si>
    <t>Bale</t>
  </si>
  <si>
    <t>Paper box w/o liner</t>
  </si>
  <si>
    <t>Plastic bottle</t>
  </si>
  <si>
    <t>Plastic jar</t>
  </si>
  <si>
    <t>Plastic jug</t>
  </si>
  <si>
    <t>Poly bag</t>
  </si>
  <si>
    <t>Poly bag w/header</t>
  </si>
  <si>
    <t>Printed box with shrink-wrap film</t>
  </si>
  <si>
    <t>Sachet</t>
  </si>
  <si>
    <t>Shrink pack</t>
  </si>
  <si>
    <t>Skin pack</t>
  </si>
  <si>
    <t>Squeeze bottle</t>
  </si>
  <si>
    <t>Steel/tinplate can</t>
  </si>
  <si>
    <t>Tube</t>
  </si>
  <si>
    <t>Vinyl zip bag</t>
  </si>
  <si>
    <t>Window box</t>
  </si>
  <si>
    <t>Vendor_Name</t>
  </si>
  <si>
    <t>Vendor_Address_Line1</t>
  </si>
  <si>
    <t>Vendor_Address_Line2</t>
  </si>
  <si>
    <t>Vendor_Phone</t>
  </si>
  <si>
    <t>Vendor_Fax</t>
  </si>
  <si>
    <t>EDI_Capable_Switch</t>
  </si>
  <si>
    <t>Vendor_Contact_Name</t>
  </si>
  <si>
    <t>Vendor_Contact_Phone</t>
  </si>
  <si>
    <t>Vendor_Contact_Fax</t>
  </si>
  <si>
    <t>Vendor_Contact_Email</t>
  </si>
  <si>
    <t>Beneficiary_Name</t>
  </si>
  <si>
    <t>Beneficiary_Address_Line1</t>
  </si>
  <si>
    <t>Beneficiary_Address_Line2</t>
  </si>
  <si>
    <t>Beneficiary_Phone</t>
  </si>
  <si>
    <t>Beneficiary_Fax</t>
  </si>
  <si>
    <t>Advising_Bank_Name</t>
  </si>
  <si>
    <t>Advising_Bank_Address_Line1</t>
  </si>
  <si>
    <t>Advising_Bank_Address_Line2</t>
  </si>
  <si>
    <t>Advising_Bank_Phone_Fax</t>
  </si>
  <si>
    <t>Season_Collection_Name</t>
  </si>
  <si>
    <t>Li_Fung_Office</t>
  </si>
  <si>
    <t>Li_Fung_Office_Address</t>
  </si>
  <si>
    <t>Li_Fung_Contact</t>
  </si>
  <si>
    <t>Factory_Name</t>
  </si>
  <si>
    <t>C-TPAT_Certified</t>
  </si>
  <si>
    <t>Payment_Terms</t>
  </si>
  <si>
    <t>Preferential_Treatment_Switch</t>
  </si>
  <si>
    <t>Quota_Item_Switch</t>
  </si>
  <si>
    <t>VISA_Required_Switch</t>
  </si>
  <si>
    <t>HTS_Nbr</t>
  </si>
  <si>
    <t>Duty_Rate</t>
  </si>
  <si>
    <t>Addtl_Duty_Per_Unit</t>
  </si>
  <si>
    <t>Anti_Dumping_Switch</t>
  </si>
  <si>
    <t>Addtl_Freight_Per_Unit</t>
  </si>
  <si>
    <t>Material_Breakdown_Details</t>
  </si>
  <si>
    <t>Hazardous_Material_Switch</t>
  </si>
  <si>
    <t>UN_Class_Packing_Group</t>
  </si>
  <si>
    <t>Battery_Aerosal_Chemical_Switch</t>
  </si>
  <si>
    <t>Lithium_Battery_Switch</t>
  </si>
  <si>
    <t>Temp_Sensitive_Switch</t>
  </si>
  <si>
    <t>FM_SKU_NBR</t>
  </si>
  <si>
    <t>Product_Name</t>
  </si>
  <si>
    <t>Vendor_Model_Style</t>
  </si>
  <si>
    <t>GM_Buyer</t>
  </si>
  <si>
    <t>GM_Buyer_Code</t>
  </si>
  <si>
    <t>GM_Buyer_Ext</t>
  </si>
  <si>
    <t>GM_Buyer_Email</t>
  </si>
  <si>
    <t>KR_Sec_Seq</t>
  </si>
  <si>
    <t>KR_PLN</t>
  </si>
  <si>
    <t>KR_KLN</t>
  </si>
  <si>
    <t>HT_Item_Nbr</t>
  </si>
  <si>
    <t>VIC_Retail</t>
  </si>
  <si>
    <t>KR_Com_Subcom</t>
  </si>
  <si>
    <t>KR_Ship_Mode_Code</t>
  </si>
  <si>
    <t>KR_Vendor_Nbr</t>
  </si>
  <si>
    <t>Supplier_Brand_Name</t>
  </si>
  <si>
    <t>Private_Label</t>
  </si>
  <si>
    <t>Pre-Priced</t>
  </si>
  <si>
    <t>Mod_Symbol</t>
  </si>
  <si>
    <t>Package_Description</t>
  </si>
  <si>
    <t>Label_Description</t>
  </si>
  <si>
    <t>Color_Classification</t>
  </si>
  <si>
    <t>PDQ_Switch</t>
  </si>
  <si>
    <t>Product_Specifications</t>
  </si>
  <si>
    <t>Product_Height</t>
  </si>
  <si>
    <t>Product_Width</t>
  </si>
  <si>
    <t>Product_Depth</t>
  </si>
  <si>
    <t>Style_Desc_Color_1</t>
  </si>
  <si>
    <t>UPC_1</t>
  </si>
  <si>
    <t>Case_GTIN_1</t>
  </si>
  <si>
    <t>Qty_Per_Case_Pack_1</t>
  </si>
  <si>
    <t>Style_Desc_Color_2</t>
  </si>
  <si>
    <t>UPC_2</t>
  </si>
  <si>
    <t>Case_GTIN_2</t>
  </si>
  <si>
    <t>Qty_Per_Case_Pack_2</t>
  </si>
  <si>
    <t>Style_Desc_Color_3</t>
  </si>
  <si>
    <t>UPC_3</t>
  </si>
  <si>
    <t>Case_GTIN_3</t>
  </si>
  <si>
    <t>Qty_Per_Case_Pack_3</t>
  </si>
  <si>
    <t>Style_Desc_Color_4</t>
  </si>
  <si>
    <t>UPC_4</t>
  </si>
  <si>
    <t>Case_GTIN_4</t>
  </si>
  <si>
    <t>Qty_Per_Case_Pack_4</t>
  </si>
  <si>
    <t>Style_Desc_Color_5</t>
  </si>
  <si>
    <t>UPC_5</t>
  </si>
  <si>
    <t>Case_GTIN_5</t>
  </si>
  <si>
    <t>Qty_Per_Case_Pack_5</t>
  </si>
  <si>
    <t>Style_Desc_Color_6</t>
  </si>
  <si>
    <t>UPC_6</t>
  </si>
  <si>
    <t>Case_GTIN_6</t>
  </si>
  <si>
    <t>Qty_Per_Case_Pack_6</t>
  </si>
  <si>
    <t>Image_Comments</t>
  </si>
  <si>
    <t>Vendor_Comments</t>
  </si>
  <si>
    <t>Carton_Case_Pack</t>
  </si>
  <si>
    <t>Carton_Case_GTIN</t>
  </si>
  <si>
    <t>Case_Qty</t>
  </si>
  <si>
    <t>Case_Weight</t>
  </si>
  <si>
    <t>Case_Length</t>
  </si>
  <si>
    <t>Case_Width</t>
  </si>
  <si>
    <t>Case_Height</t>
  </si>
  <si>
    <t>Case_Cu_Ft</t>
  </si>
  <si>
    <t>Sell_Unit_Inner</t>
  </si>
  <si>
    <t>Re-Shippable_Switch</t>
  </si>
  <si>
    <t>Carton_Inner_GTIN</t>
  </si>
  <si>
    <t>Inner_Qty</t>
  </si>
  <si>
    <t>Inner_Weight</t>
  </si>
  <si>
    <t>Inner_Length</t>
  </si>
  <si>
    <t>Inner_Width</t>
  </si>
  <si>
    <t>Inner_Height</t>
  </si>
  <si>
    <t>Inner_Cu_Ft</t>
  </si>
  <si>
    <t>Carton_Qty_Per_Container</t>
  </si>
  <si>
    <t>Carton_Min_Ord_Qty</t>
  </si>
  <si>
    <t>Revision_History_Reason_1</t>
  </si>
  <si>
    <t>Revision_History_Date_1</t>
  </si>
  <si>
    <t>Revision_History_Reason_2</t>
  </si>
  <si>
    <t>Revision_History_Date_2</t>
  </si>
  <si>
    <t>Revision_History_Reason_3</t>
  </si>
  <si>
    <t>Revision_History_Date_3</t>
  </si>
  <si>
    <t>Revision_History_Reason_4</t>
  </si>
  <si>
    <t>Revision_History_Date_4</t>
  </si>
  <si>
    <t>Revision_History_Reason_5</t>
  </si>
  <si>
    <t>Revision_History_Date_5</t>
  </si>
  <si>
    <t>Vendor_Auth_Signature</t>
  </si>
  <si>
    <t>Legal_Cert_Ozone_Free_Switch</t>
  </si>
  <si>
    <t>Legal_Cert_Fiber_Indem_Switch</t>
  </si>
  <si>
    <t>Legal_Cert_Act_Wool_Labeling_Switch</t>
  </si>
  <si>
    <t>Legal_Cert_Trade_Copy_Lic_Switch</t>
  </si>
  <si>
    <t>Legal_Cert_Prop_65_Labeling_Switch</t>
  </si>
  <si>
    <t>Legal_Cert_FDA_Approved_Switch</t>
  </si>
  <si>
    <t>Legal_Cert_UL_Approved_Switch</t>
  </si>
  <si>
    <t>Legal_Cert_ETL_Approved_Switch</t>
  </si>
  <si>
    <t>Legal_Cert_Energy_Star_Rated_Switch</t>
  </si>
  <si>
    <t>Country_Of_Origin</t>
  </si>
  <si>
    <t>Container_Size</t>
  </si>
  <si>
    <t>FOB_Port_City</t>
  </si>
  <si>
    <t>Universal_Code</t>
  </si>
  <si>
    <t>FOB_Port_Country</t>
  </si>
  <si>
    <t>Ocean_Freight_Rate_Date</t>
  </si>
  <si>
    <t>FM_Ocean_Freight_Rate</t>
  </si>
  <si>
    <t>KR_Ocean_Freight_Rate</t>
  </si>
  <si>
    <t>HT_Ocean_Freight_Rate</t>
  </si>
  <si>
    <t>FM_First_Cost</t>
  </si>
  <si>
    <t>FM_Duty_Pct</t>
  </si>
  <si>
    <t xml:space="preserve">FM_Duty </t>
  </si>
  <si>
    <t>FM_Royalty_Pct</t>
  </si>
  <si>
    <t>FM_Royalty</t>
  </si>
  <si>
    <t>FM_Frt</t>
  </si>
  <si>
    <t>FM_Intl_Ld_Pct</t>
  </si>
  <si>
    <t>FM_Intl_Ld</t>
  </si>
  <si>
    <t>FM_Comm_Pct</t>
  </si>
  <si>
    <t>FM_Comm</t>
  </si>
  <si>
    <t>FM_ELC</t>
  </si>
  <si>
    <t>FM_Retail</t>
  </si>
  <si>
    <t>FM_Margin</t>
  </si>
  <si>
    <t>FM_Actual_Margin</t>
  </si>
  <si>
    <t>FM_Actual_Retail</t>
  </si>
  <si>
    <t>FM_Case_Pack_ELC</t>
  </si>
  <si>
    <t>FM_Case_Pack_Retail</t>
  </si>
  <si>
    <t>KR_First_Cost</t>
  </si>
  <si>
    <t>KR_Duty_Pct</t>
  </si>
  <si>
    <t xml:space="preserve">KR_Duty </t>
  </si>
  <si>
    <t>KR_Royalty_Pct</t>
  </si>
  <si>
    <t>KR_Royalty</t>
  </si>
  <si>
    <t>KR_Frt</t>
  </si>
  <si>
    <t>KR_Intl_Ld_Pct</t>
  </si>
  <si>
    <t>KR_Intl_Ld</t>
  </si>
  <si>
    <t>KR_Comm_Pct</t>
  </si>
  <si>
    <t>KR_Comm</t>
  </si>
  <si>
    <t>KR_ELC</t>
  </si>
  <si>
    <t>KR_Retail</t>
  </si>
  <si>
    <t>KR_Margin</t>
  </si>
  <si>
    <t>KR_Actual_Margin</t>
  </si>
  <si>
    <t>KR_Actual_Retail</t>
  </si>
  <si>
    <t>KR_Case_Pack_ELC</t>
  </si>
  <si>
    <t>KR_Case_Pack_Retail</t>
  </si>
  <si>
    <t>HT_First_Cost</t>
  </si>
  <si>
    <t>HT_Duty_Pct</t>
  </si>
  <si>
    <t xml:space="preserve">HT_Duty </t>
  </si>
  <si>
    <t>HT_Royalty_Pct</t>
  </si>
  <si>
    <t>HT_Royalty</t>
  </si>
  <si>
    <t>HT_Frt</t>
  </si>
  <si>
    <t>HT_Intl_Ld_Pct</t>
  </si>
  <si>
    <t>HT_Intl_Ld</t>
  </si>
  <si>
    <t>HT_Comm_Pct</t>
  </si>
  <si>
    <t>HT_Comm</t>
  </si>
  <si>
    <t>HT_ELC</t>
  </si>
  <si>
    <t>HT_Retail</t>
  </si>
  <si>
    <t>HT_Margin</t>
  </si>
  <si>
    <t>HT_Actual_Margin</t>
  </si>
  <si>
    <t>HT_Actual_Retail</t>
  </si>
  <si>
    <t>HT_Case_Pack_ELC</t>
  </si>
  <si>
    <t>HT_Case_Pack_Retail</t>
  </si>
  <si>
    <t>FM_SO_Mgn_LCL</t>
  </si>
  <si>
    <t>FM_SO_ELC_LCL</t>
  </si>
  <si>
    <t>FM_SO_Mgn_20</t>
  </si>
  <si>
    <t>FM_SO_ELC_20</t>
  </si>
  <si>
    <t>FM_SO_Mgn_40</t>
  </si>
  <si>
    <t>FM_SO_ELC_40</t>
  </si>
  <si>
    <t>FM_SO_Mgn_40HC</t>
  </si>
  <si>
    <t>FM_SO_ELC_40HC</t>
  </si>
  <si>
    <t>FM_SO_Mgn_45</t>
  </si>
  <si>
    <t>FM_SO_ELC_45</t>
  </si>
  <si>
    <t>KR_SO_Mgn_LCL</t>
  </si>
  <si>
    <t>KR_SO_ELC_LCL</t>
  </si>
  <si>
    <t>KR_SO_Mgn_20</t>
  </si>
  <si>
    <t>KR_SO_ELC_20</t>
  </si>
  <si>
    <t>KR_SO_Mgn_40</t>
  </si>
  <si>
    <t>KR_SO_ELC_40</t>
  </si>
  <si>
    <t>KR_SO_Mgn_40HC</t>
  </si>
  <si>
    <t>KR_SO_ELC_40HC</t>
  </si>
  <si>
    <t>KR_SO_Mgn_45</t>
  </si>
  <si>
    <t>KR_SO_ELC_45</t>
  </si>
  <si>
    <t>HT_SO_Mgn_LCL</t>
  </si>
  <si>
    <t>HT_SO_ELC_LCL</t>
  </si>
  <si>
    <t>HT_SO_Mgn_20</t>
  </si>
  <si>
    <t>HT_SO_ELC_20</t>
  </si>
  <si>
    <t>HT_SO_Mgn_40</t>
  </si>
  <si>
    <t>HT_SO_ELC_40</t>
  </si>
  <si>
    <t>HT_SO_Mgn_40HC</t>
  </si>
  <si>
    <t>HT_SO_ELC_40HC</t>
  </si>
  <si>
    <t>HT_SO_Mgn_45</t>
  </si>
  <si>
    <t>HT_SO_ELC_45</t>
  </si>
  <si>
    <t>Sign_Date</t>
  </si>
  <si>
    <t>Print_Date</t>
  </si>
  <si>
    <t>Quote_Good_Through</t>
  </si>
  <si>
    <t xml:space="preserve">IMPORT QUOTE SHEET - APPENDIX </t>
  </si>
  <si>
    <t>Vendor:</t>
  </si>
  <si>
    <t>Style #:</t>
  </si>
  <si>
    <t>Fill in cells this color only</t>
  </si>
  <si>
    <t>Date :</t>
  </si>
  <si>
    <t>Item Description :</t>
  </si>
  <si>
    <t>Appendix is used only when product assortment is greater than 6, assortment with different cost and/or different HTS/duty rate.</t>
  </si>
  <si>
    <t xml:space="preserve">KGM Section Sequence: </t>
  </si>
  <si>
    <t>In order to activate the Appendix's hidden calculation, Quote Sheet cell F49 must = "1" and the quote is in case price.</t>
  </si>
  <si>
    <t xml:space="preserve">FRED MEYER </t>
  </si>
  <si>
    <t>KROGER</t>
  </si>
  <si>
    <t>HARRIS TEETER</t>
  </si>
  <si>
    <t>Style Desc / Color / #</t>
  </si>
  <si>
    <t>Case GTIN # (14)
for MAGIC</t>
  </si>
  <si>
    <t>Individual UPC # 
(12)</t>
  </si>
  <si>
    <t>Qty per case pack</t>
  </si>
  <si>
    <t>First        Cost $</t>
  </si>
  <si>
    <t>HTS</t>
  </si>
  <si>
    <t>Duty</t>
  </si>
  <si>
    <t>Duty / Royalty $</t>
  </si>
  <si>
    <t>FRT $ (Freight)</t>
  </si>
  <si>
    <t>Int. Load $</t>
  </si>
  <si>
    <t>Comm $</t>
  </si>
  <si>
    <t>ELC $</t>
  </si>
  <si>
    <t>Retail at IMU</t>
  </si>
  <si>
    <t>Retail $</t>
  </si>
  <si>
    <t>Margin %</t>
  </si>
  <si>
    <t>Number</t>
  </si>
  <si>
    <t>%</t>
  </si>
  <si>
    <t>Total Case Pack Cost:</t>
  </si>
  <si>
    <t>Below 6 Hang Tags are for styles with multiple GTINs as listed in QS section 6 and a single price point.  6.1~6.6 on the lower left hand corner are the sequence numbers.</t>
  </si>
  <si>
    <t>Finalization sample</t>
  </si>
  <si>
    <t xml:space="preserve"> </t>
  </si>
  <si>
    <t>VENDOR:</t>
  </si>
  <si>
    <t>Vendor Rep:</t>
  </si>
  <si>
    <t>FACTORY:</t>
  </si>
  <si>
    <t>FOB POINT:</t>
  </si>
  <si>
    <t>COLLECTION:</t>
  </si>
  <si>
    <t>FM SKU #</t>
  </si>
  <si>
    <t>PRODUCT NAME</t>
  </si>
  <si>
    <t>V MODEL/STYLE #</t>
  </si>
  <si>
    <t>CASE GTIN (14)</t>
  </si>
  <si>
    <t>Style Desc/Color</t>
  </si>
  <si>
    <t>SELLING GTIN:</t>
  </si>
  <si>
    <t>FOB:</t>
  </si>
  <si>
    <t>40' ELC:</t>
  </si>
  <si>
    <t>RETAIL:</t>
  </si>
  <si>
    <t>MOQ:</t>
  </si>
  <si>
    <t>COMMENTS:</t>
  </si>
  <si>
    <t>Below 3 Hang Tags are for styles with multiple assortments and a single GTIN</t>
  </si>
  <si>
    <t xml:space="preserve">40' ELC: </t>
  </si>
  <si>
    <t xml:space="preserve">20' ELC: </t>
  </si>
  <si>
    <t xml:space="preserve">LCL ELC: </t>
  </si>
  <si>
    <t xml:space="preserve">RETAIL: </t>
  </si>
  <si>
    <t>SELL UNIT/INNER:</t>
  </si>
  <si>
    <t>CASE PACK:</t>
  </si>
  <si>
    <t>V Model/Style</t>
  </si>
  <si>
    <t xml:space="preserve">CASEPACK GTIN (14) : </t>
  </si>
  <si>
    <t>SELLING UPC:</t>
  </si>
  <si>
    <t>SELLUNIT/INNER QTY:</t>
  </si>
  <si>
    <t>CASE PACK QTY:</t>
  </si>
  <si>
    <t>A.1</t>
  </si>
  <si>
    <t>A.2</t>
  </si>
  <si>
    <t>A.3</t>
  </si>
  <si>
    <t>A.4</t>
  </si>
  <si>
    <t>A.5</t>
  </si>
  <si>
    <t>A.6</t>
  </si>
  <si>
    <t>A.7</t>
  </si>
  <si>
    <t>A.8</t>
  </si>
  <si>
    <t>A.9</t>
  </si>
  <si>
    <t>MASTER UPC:</t>
  </si>
  <si>
    <t>A.10</t>
  </si>
  <si>
    <t>A.11</t>
  </si>
  <si>
    <t>A.12</t>
  </si>
  <si>
    <t>Check Digit</t>
  </si>
  <si>
    <t>Version#</t>
  </si>
  <si>
    <t>Changes Made</t>
  </si>
  <si>
    <t>Greg Ho</t>
  </si>
  <si>
    <t>Added sales rep contact info. to sample tag tabs</t>
  </si>
  <si>
    <t>Karen Fung</t>
  </si>
  <si>
    <t>hidden tab referencing quote sheet data</t>
  </si>
  <si>
    <t>Matthew Riccardo</t>
  </si>
  <si>
    <t>Matthew Riccardo 9/16/2015</t>
  </si>
  <si>
    <t>Sheila Robinson</t>
  </si>
  <si>
    <t>Added Roundy's to HT column</t>
  </si>
  <si>
    <t>Jordan Fife</t>
  </si>
  <si>
    <t>large reduction in freight rates</t>
  </si>
  <si>
    <t>Cindy Davidson</t>
  </si>
  <si>
    <t>Added Livorno</t>
  </si>
  <si>
    <t>Jesse Chang</t>
  </si>
  <si>
    <t>Cell L49 changed to valid through 2017</t>
  </si>
  <si>
    <t>minus $.10 per CBF on ocean freight costs. ODL adjustment</t>
  </si>
  <si>
    <t>Changed SGN origin arb from $100 to $200 based on analysis then call with Tom Yu. Left XMN at $100, amended SVC</t>
  </si>
  <si>
    <t>Jayme Janin</t>
  </si>
  <si>
    <t>removed default margin. Added If/then to make blank if no margin selection.</t>
  </si>
  <si>
    <t>Deleted prefilled numbers,</t>
  </si>
  <si>
    <t>shortened this disclaimer in cell A4 &amp; A75. See note</t>
  </si>
  <si>
    <t>Sarah Blood</t>
  </si>
  <si>
    <t>Added check to ELC calculation: will only display if vendor name, bene name, and bank name are filled in</t>
  </si>
  <si>
    <t>Changed font color on "valid to" date from red to black</t>
  </si>
  <si>
    <t xml:space="preserve">Greg Parsons </t>
  </si>
  <si>
    <t>Changed freight rate from this: =IF(OutdoorFurn="Yes",1.2,1.3) to =IF(OutdoorFurn="Yes",1.35,1.45)</t>
  </si>
  <si>
    <t>Reduced font size of "case GTIN" in box 6, changed row heights in  45-48 to enlarge "Product Specifications" box</t>
  </si>
  <si>
    <t>Changed freight rate from this:  =IF(OutdoorFurn="Yes",1.35,1.45) to =IF(OutdoorFurn="Yes",1.45,1.45) SAME FOR ODL</t>
  </si>
  <si>
    <t>Changed freight rate from this:  =IF(OutdoorFurn="Yes",1.45,1.45) to =IF(OutdoorFurn="Yes",1.3,1.3)</t>
  </si>
  <si>
    <t>Added Dash of That to private label drop-down menu</t>
  </si>
  <si>
    <t>Added port of Izmir, and updated Istanbul arbitrary</t>
  </si>
  <si>
    <t>Added Dorothy Szeto to L&amp;F contact list</t>
  </si>
  <si>
    <t>Updated freight rates: FM1.15, K/HT 2.20, R 2.75 (was FM1.3,K2.25,HT/R2.75)</t>
  </si>
  <si>
    <t>Moved "Harris Teeter" ELC calculation to Kroger column</t>
  </si>
  <si>
    <t>Added Gemlik and Mersin rates and arbitraries to list of available ports</t>
  </si>
  <si>
    <t>Added two check boxes for FM buyer use to Box 12, per Greg Ho</t>
  </si>
  <si>
    <t>Added guidelines to GTIN calculator tab and additional instructions (in red) to appendix tab, per Greg Ho</t>
  </si>
  <si>
    <t>Melissa Cisewski</t>
  </si>
  <si>
    <t>1. Added categories to the left column (buyer code, buyer email,  pln/kln split into 2 cells, harris teeter #, vic retail, mod symbol, pre-priced yes/no drop down)
2. formatted it so it’s more simplistic</t>
  </si>
  <si>
    <t>Updated freight rate validity date to 5/1/2018 (was 3/1/2018)</t>
  </si>
  <si>
    <t>Formatting changes for full-page print</t>
  </si>
  <si>
    <t>Fixed calculation for qty per container, locked cell (was prev. vendor-filled)</t>
  </si>
  <si>
    <t>Prop 65: changed language, added hidden instruction in column P for "yes" answer</t>
  </si>
  <si>
    <t>L&amp;F Contacts dropdown list updated per Jessie Chang</t>
  </si>
  <si>
    <t>Updated freight rates(FM 1.20, KR 2.54, R 2.75)</t>
  </si>
  <si>
    <t>Replaced FOB origin list with new service port list. Replaced LCL freight calculations with new formula. Eliminated outdated LCL rate list. Extended freight validity date until 5/1/2019.</t>
  </si>
  <si>
    <t>Several changes to Instructions tab for clarity. Updated Payment Terms drop-down.</t>
  </si>
  <si>
    <t>Updated/corrected formulas in Appendix and Sample Tag tabs</t>
  </si>
  <si>
    <t>Updated KR&amp;HT freight rate (was 2.54, now 2.65)</t>
  </si>
  <si>
    <t>Revised content and formatting of sample tags for clarity</t>
  </si>
  <si>
    <t>Added Dip to Our Brands list</t>
  </si>
  <si>
    <t>Increased freight rates: was FM 1.20, KR&amp;HT 2.65, R 2.75. Now FM 1.30, KR&amp;HT 2.75, and R 2.75.</t>
  </si>
  <si>
    <t>Adjusted cell sizes/row heights for handwritten entries in box 3</t>
  </si>
  <si>
    <t>Added Taichung, TW to FOB port list</t>
  </si>
  <si>
    <t>Added Bari and Genoa to port list</t>
  </si>
  <si>
    <t>Added conditional formatting to remove yellow fill on completed cells</t>
  </si>
  <si>
    <t>Added Ti-Hi calculations to box 12 (replaced one row of revision history)</t>
  </si>
  <si>
    <t>Added ports of Izmir and Semarang</t>
  </si>
  <si>
    <t>Updated freight rates: was FM 1.30, KR 2.75, R 2.75. Now FM 1.60, KR 2.85, HT 2.85. Roundy's rate removed. Updated origin arbitraries per new contract.</t>
  </si>
  <si>
    <t xml:space="preserve">Added Da Nang to origin list. </t>
  </si>
  <si>
    <t xml:space="preserve">Adjusted formulas on Appendix to calculate duty by SKU. Removed outdated Roundy's references. </t>
  </si>
  <si>
    <t xml:space="preserve">Corrected and re-formatted appendix for clarity. Added Retail sum cells. </t>
  </si>
  <si>
    <t>Corrected appendix ELC formulas.</t>
  </si>
  <si>
    <t>Updated Freight Rates: was FM 1.60, KR &amp; HT 2.85. Now FM 1.45, KR &amp; HT 2.75.</t>
  </si>
  <si>
    <t xml:space="preserve">Updated all origin arbitrary costs. Added Nantong, Shantou, and Zhongshan. Replaced Durban with Cape Town. </t>
  </si>
  <si>
    <t>Increased LCL CBM estimate from 10 to 15.</t>
  </si>
  <si>
    <t>Adusted Case ELC to show 3 decimal points. Removed truncation from cell K58</t>
  </si>
  <si>
    <t>Updated freight rates: was FM 1.45, KR and HT 2.75. Now FM 2.45, KR 4.10, HT 3.70</t>
  </si>
  <si>
    <t xml:space="preserve">Updated FOB port list and add-on rates. Removed unused ports. </t>
  </si>
  <si>
    <t xml:space="preserve">Updated Box 24: Changed to "compliance information", removed Ozone, Textile Fiber, Wool Labeling, UL apoproved, and ETL approved. Updated language on prop 65 question. </t>
  </si>
  <si>
    <t xml:space="preserve">Moved boxes 23 and 24. Expanded material breakdown section into empty space. </t>
  </si>
  <si>
    <t>Updated freight rates (were FM 2.45, KR 4.10, HT 3.70) Now FM 4.80, KR 6.50, HT 5.95.</t>
  </si>
  <si>
    <t xml:space="preserve">Revised freight per cubic foot calculations for HT and KR LCL, 20' 40'H, and 45' rates. </t>
  </si>
  <si>
    <t>Added FOB Mersin, Turkey</t>
  </si>
  <si>
    <t>Khris Soden</t>
  </si>
  <si>
    <t>Split "15. Factory Name" into two subfields, 15a &amp; 15b.</t>
  </si>
  <si>
    <t>Updated Valid Date from 5/1/2022 to 5/1/2023</t>
  </si>
  <si>
    <t>Updated freight rates (were FM 4.80, KR 6.50, HT 5.95) Now FM 5.70, KR 7.65, HT 7.45.</t>
  </si>
  <si>
    <t>Updated freight rates (were FM 5.70, KR 7.65, HT 7.45) Now FM 3.33, KR 5.28, HT 4.97.</t>
  </si>
  <si>
    <t>Updated freight rates (were FM 3.33, KR 5.28, HT 4.97) Now FM 2.08, KR 3.78, HT 3.47.</t>
  </si>
  <si>
    <t>Updated freight rates (were FM 2.08, KR 3.78, HT 3.47) Now FM 1.58, KR 3.28, HT 2.82. Adjusted all add-on rates based on current contracts.</t>
  </si>
  <si>
    <t>Updated payment terms to change bank from "BoA" to "Citi", removed Letters of Credit option.</t>
  </si>
  <si>
    <t>Changed item ELC field from 3 decimal places to 2 decimal places on "Appendix" sheet. Revised logic of the ELC totals on "Quote Sheet" page to reflect "Appendix" ELC totals when populated.</t>
  </si>
  <si>
    <t>Updated freight rates (were FM 1.58, KR 3.28, HT 2.82) Now FM 1.63, KR 3.43, HT 3.05. Adjusted all add-on rates based on current contracts.</t>
  </si>
  <si>
    <t>Corrected the "Vendor Name" field from a 20-pt font to a 10-pt font.</t>
  </si>
  <si>
    <t>Changed "Payment Terms" dropdown from "Citi; 90 days" to "Citi; 150 days".</t>
  </si>
  <si>
    <t>Updated freight rates (were FM 1.63, KR 3.43, HT 3.05) Now FM 1.78, KR 3.54, HT 3.20. Adjusted all add-on rates based on current contracts.</t>
  </si>
  <si>
    <t>Adjusted default text of "Payment Terms" from "Citi; 90 days" to "Citi; 150 days".
Added Busan as a FOB Point option</t>
  </si>
  <si>
    <t>Replaced two entries in the Compliance section: "FDA Approved " with "Contains a Button or Coin Cell Battery" and "Energy Star Rated" with "Product Requires CPSC e-Filing"</t>
  </si>
  <si>
    <t>Updated Li &amp; Fung contact information
Corrected a formula error for Harris Teeter shippers (Quote Sheet!O3) to match FM and Kroger formulas.</t>
  </si>
  <si>
    <t>Updated freight rates (were FM 1.78, KR 3.54, HT 3.20) Now FM 1.86, KR 3.62, HT 3.08. Adjusted all add-on rates based on current contracts.</t>
  </si>
  <si>
    <t>Added "Duty" tab which populates the "Additional duty/unit" field on the Quote Sheet</t>
  </si>
  <si>
    <t>Kacy Willson</t>
  </si>
  <si>
    <t>Changed ocean freight range</t>
  </si>
  <si>
    <t>Fixed cell from j46 to K46 on quote sheet to pull correct freight</t>
  </si>
  <si>
    <t>Fixed Cu.Ft calculation formula / appendix calculations</t>
  </si>
  <si>
    <t>adjust appendix to look how it did in previous versions</t>
  </si>
  <si>
    <t>Accounted for additional duty in Appendix tab</t>
  </si>
  <si>
    <t>Adding missing formulas to appendix tab</t>
  </si>
  <si>
    <t>fixed locked cell issue in appendix and added missing formula</t>
  </si>
  <si>
    <t>unprotected appendix</t>
  </si>
  <si>
    <t>Check Digit Calculator</t>
  </si>
  <si>
    <r>
      <t xml:space="preserve">Guidelines for Completing Section 6 &amp; Section 12’s “Case GTIN (14)”:  </t>
    </r>
    <r>
      <rPr>
        <sz val="16"/>
        <color rgb="FFFF0000"/>
        <rFont val="Cambria"/>
        <family val="1"/>
      </rPr>
      <t xml:space="preserve">  </t>
    </r>
  </si>
  <si>
    <r>
      <rPr>
        <b/>
        <sz val="11"/>
        <color rgb="FFFF0000"/>
        <rFont val="Cambria"/>
        <family val="1"/>
      </rPr>
      <t>Example #1:</t>
    </r>
    <r>
      <rPr>
        <sz val="10"/>
        <color rgb="FFFF0000"/>
        <rFont val="Cambria"/>
        <family val="1"/>
      </rPr>
      <t xml:space="preserve">  </t>
    </r>
    <r>
      <rPr>
        <sz val="10"/>
        <color theme="1"/>
        <rFont val="Cambria"/>
        <family val="1"/>
      </rPr>
      <t xml:space="preserve">
If your carton is a single GTIN style, then assign 1 GTIN.  Below shaded fields are the same:
Case Pack GTIN (14)  in section 12 will get </t>
    </r>
    <r>
      <rPr>
        <b/>
        <sz val="10"/>
        <color rgb="FFFF0000"/>
        <rFont val="Cambria"/>
        <family val="1"/>
      </rPr>
      <t>10</t>
    </r>
    <r>
      <rPr>
        <sz val="10"/>
        <color theme="1"/>
        <rFont val="Cambria"/>
        <family val="1"/>
      </rPr>
      <t xml:space="preserve">-prefix and vendor will need to look up </t>
    </r>
    <r>
      <rPr>
        <b/>
        <sz val="10"/>
        <color rgb="FFFF0000"/>
        <rFont val="Cambria"/>
        <family val="1"/>
      </rPr>
      <t>its new check digit (3)</t>
    </r>
    <r>
      <rPr>
        <sz val="10"/>
        <color theme="1"/>
        <rFont val="Cambria"/>
        <family val="1"/>
      </rPr>
      <t>.
For the following year if buyer change case pack from 12, next year's QS will become</t>
    </r>
    <r>
      <rPr>
        <b/>
        <sz val="10"/>
        <color rgb="FFFF0000"/>
        <rFont val="Cambria"/>
        <family val="1"/>
      </rPr>
      <t xml:space="preserve"> 20</t>
    </r>
    <r>
      <rPr>
        <sz val="10"/>
        <color theme="1"/>
        <rFont val="Cambria"/>
        <family val="1"/>
      </rPr>
      <t>0-41226-12345-0</t>
    </r>
  </si>
  <si>
    <t>Selling UPC :</t>
  </si>
  <si>
    <t>Carton GTIN UPC :</t>
  </si>
  <si>
    <r>
      <rPr>
        <b/>
        <sz val="12"/>
        <color rgb="FFFF0000"/>
        <rFont val="Calibri"/>
        <family val="2"/>
      </rPr>
      <t>10</t>
    </r>
    <r>
      <rPr>
        <sz val="12"/>
        <color rgb="FF000000"/>
        <rFont val="Calibri"/>
        <family val="2"/>
      </rPr>
      <t>0-41226-12345-</t>
    </r>
    <r>
      <rPr>
        <b/>
        <sz val="12"/>
        <color rgb="FFFF0000"/>
        <rFont val="Calibri"/>
        <family val="2"/>
      </rPr>
      <t>3</t>
    </r>
  </si>
  <si>
    <t/>
  </si>
  <si>
    <t xml:space="preserve">Direction: </t>
  </si>
  <si>
    <t>1)  Enter individual UPC digit in white fields to calculate selling UPC check digit if applicable.</t>
  </si>
  <si>
    <t>12" extension cord</t>
  </si>
  <si>
    <t>2)  Enter desired carton GTIN prefix (10, 20….) to calculate carton GTIN check digit.</t>
  </si>
  <si>
    <t>0-41226-12345-6</t>
  </si>
  <si>
    <t>Case GTIN (14) for MAGIC:</t>
  </si>
  <si>
    <t>100-41226-12345-3</t>
  </si>
  <si>
    <t>Inner Pack :</t>
  </si>
  <si>
    <t>Qty per masterpack:</t>
  </si>
  <si>
    <r>
      <rPr>
        <b/>
        <sz val="11"/>
        <color rgb="FFFF0000"/>
        <rFont val="Cambria"/>
        <family val="1"/>
      </rPr>
      <t xml:space="preserve">Example #2: </t>
    </r>
    <r>
      <rPr>
        <sz val="11"/>
        <color rgb="FFFF0000"/>
        <rFont val="Cambria"/>
        <family val="1"/>
      </rPr>
      <t xml:space="preserve"> </t>
    </r>
    <r>
      <rPr>
        <sz val="10"/>
        <color theme="1"/>
        <rFont val="Cambria"/>
        <family val="1"/>
      </rPr>
      <t xml:space="preserve">
If your carton has multiple selling GTINs, an additional GTIN is needed for the carton/case.   For below 2 assorted example, 3 GTINs.  
FM Magic system requires a 14 digits "case GTIN" for each consumer GTIN in section 6.  This has nothing to do with the shipping carton, just a Magic terminology.  Pls assign </t>
    </r>
    <r>
      <rPr>
        <b/>
        <sz val="10"/>
        <color theme="7" tint="-0.499984740745262"/>
        <rFont val="Cambria"/>
        <family val="1"/>
      </rPr>
      <t>10-</t>
    </r>
    <r>
      <rPr>
        <sz val="10"/>
        <color theme="1"/>
        <rFont val="Cambria"/>
        <family val="1"/>
      </rPr>
      <t xml:space="preserve">prefix to the selling 12 digits GTIN and recalculate the </t>
    </r>
    <r>
      <rPr>
        <b/>
        <sz val="10"/>
        <color theme="7" tint="-0.499984740745262"/>
        <rFont val="Cambria"/>
        <family val="1"/>
      </rPr>
      <t>new check digit</t>
    </r>
    <r>
      <rPr>
        <sz val="10"/>
        <color theme="1"/>
        <rFont val="Cambria"/>
        <family val="1"/>
      </rPr>
      <t xml:space="preserve">.
</t>
    </r>
  </si>
  <si>
    <t>Master Case GTIN (14) :</t>
  </si>
  <si>
    <t>100-41226-11111-5</t>
  </si>
  <si>
    <t>12" extension cord - White</t>
  </si>
  <si>
    <r>
      <t>0-41226-</t>
    </r>
    <r>
      <rPr>
        <b/>
        <sz val="12"/>
        <color rgb="FFFF0000"/>
        <rFont val="Calibri"/>
        <family val="2"/>
      </rPr>
      <t>22222</t>
    </r>
    <r>
      <rPr>
        <sz val="12"/>
        <color theme="1"/>
        <rFont val="Calibri"/>
        <family val="2"/>
      </rPr>
      <t>-7</t>
    </r>
  </si>
  <si>
    <r>
      <rPr>
        <b/>
        <sz val="12"/>
        <color theme="7" tint="-0.499984740745262"/>
        <rFont val="Calibri"/>
        <family val="2"/>
      </rPr>
      <t>10</t>
    </r>
    <r>
      <rPr>
        <sz val="12"/>
        <color theme="1"/>
        <rFont val="Calibri"/>
        <family val="2"/>
      </rPr>
      <t>0-41226-</t>
    </r>
    <r>
      <rPr>
        <b/>
        <sz val="12"/>
        <color rgb="FFFF0000"/>
        <rFont val="Calibri"/>
        <family val="2"/>
      </rPr>
      <t>22222</t>
    </r>
    <r>
      <rPr>
        <sz val="12"/>
        <color theme="1"/>
        <rFont val="Calibri"/>
        <family val="2"/>
      </rPr>
      <t>-</t>
    </r>
    <r>
      <rPr>
        <b/>
        <sz val="12"/>
        <color theme="7" tint="-0.499984740745262"/>
        <rFont val="Calibri"/>
        <family val="2"/>
      </rPr>
      <t>4</t>
    </r>
  </si>
  <si>
    <t>12" extension cord - Black</t>
  </si>
  <si>
    <t>Inner GTIN (14):</t>
  </si>
  <si>
    <r>
      <t>0-41226-</t>
    </r>
    <r>
      <rPr>
        <b/>
        <sz val="12"/>
        <color theme="9" tint="-0.499984740745262"/>
        <rFont val="Calibri"/>
        <family val="2"/>
      </rPr>
      <t>33333</t>
    </r>
    <r>
      <rPr>
        <sz val="12"/>
        <color rgb="FF000000"/>
        <rFont val="Calibri"/>
        <family val="2"/>
      </rPr>
      <t>-6</t>
    </r>
  </si>
  <si>
    <r>
      <rPr>
        <b/>
        <sz val="12"/>
        <color theme="7" tint="-0.499984740745262"/>
        <rFont val="Calibri"/>
        <family val="2"/>
      </rPr>
      <t>10</t>
    </r>
    <r>
      <rPr>
        <sz val="12"/>
        <color rgb="FF000000"/>
        <rFont val="Calibri"/>
        <family val="2"/>
      </rPr>
      <t>0-41226-</t>
    </r>
    <r>
      <rPr>
        <b/>
        <sz val="12"/>
        <color theme="9" tint="-0.499984740745262"/>
        <rFont val="Calibri"/>
        <family val="2"/>
      </rPr>
      <t>33333</t>
    </r>
    <r>
      <rPr>
        <sz val="12"/>
        <color rgb="FF000000"/>
        <rFont val="Calibri"/>
        <family val="2"/>
      </rPr>
      <t>-</t>
    </r>
    <r>
      <rPr>
        <b/>
        <sz val="12"/>
        <color theme="7" tint="-0.499984740745262"/>
        <rFont val="Calibri"/>
        <family val="2"/>
      </rPr>
      <t>3</t>
    </r>
  </si>
  <si>
    <t>Cost Per Cubic Foot</t>
  </si>
  <si>
    <t>Removed 2021</t>
  </si>
  <si>
    <t>CBFs</t>
  </si>
  <si>
    <t>CBMs</t>
  </si>
  <si>
    <t>Bari</t>
  </si>
  <si>
    <t>ITALY</t>
  </si>
  <si>
    <t>ITBRI</t>
  </si>
  <si>
    <t>Base Rates:</t>
  </si>
  <si>
    <t>Genoa</t>
  </si>
  <si>
    <t>ITGOA</t>
  </si>
  <si>
    <t>Gdansk</t>
  </si>
  <si>
    <t>POLAND</t>
  </si>
  <si>
    <t>PLGDN</t>
  </si>
  <si>
    <t>Cape Town</t>
  </si>
  <si>
    <t>S. AFRICA</t>
  </si>
  <si>
    <t>ZACPT</t>
  </si>
  <si>
    <t>Gemlik</t>
  </si>
  <si>
    <t>TURKEY</t>
  </si>
  <si>
    <t>TRGEM</t>
  </si>
  <si>
    <t>Mersin</t>
  </si>
  <si>
    <t>TRMER</t>
  </si>
  <si>
    <t>Removed 2023</t>
  </si>
  <si>
    <t>Dhaka</t>
  </si>
  <si>
    <t>BANGLADESH</t>
  </si>
  <si>
    <t>BDDHK</t>
  </si>
  <si>
    <t>Select - Port</t>
  </si>
  <si>
    <t>Country</t>
  </si>
  <si>
    <t>Port Code</t>
  </si>
  <si>
    <t>2026 Add-On</t>
  </si>
  <si>
    <t>2025 Add-On</t>
  </si>
  <si>
    <t>2024 Add-On</t>
  </si>
  <si>
    <t>Mombasa</t>
  </si>
  <si>
    <t>KENYA</t>
  </si>
  <si>
    <t>KEMBA</t>
  </si>
  <si>
    <t>Bangkok</t>
  </si>
  <si>
    <t>THAILAND</t>
  </si>
  <si>
    <t>THBKK</t>
  </si>
  <si>
    <t>Port Said</t>
  </si>
  <si>
    <t>EGYPT</t>
  </si>
  <si>
    <t>EGPSD</t>
  </si>
  <si>
    <t>Busan</t>
  </si>
  <si>
    <t>KOREA</t>
  </si>
  <si>
    <t>KRPUS</t>
  </si>
  <si>
    <t>-</t>
  </si>
  <si>
    <t>Tanjung Pelepas</t>
  </si>
  <si>
    <t>MALAYSIA</t>
  </si>
  <si>
    <t>MYTPP</t>
  </si>
  <si>
    <t>Chennai</t>
  </si>
  <si>
    <t>INDIA</t>
  </si>
  <si>
    <t>INMAA</t>
  </si>
  <si>
    <t>Removed 2024</t>
  </si>
  <si>
    <t>Chittagong</t>
  </si>
  <si>
    <t>BDCGP</t>
  </si>
  <si>
    <t>Damietta</t>
  </si>
  <si>
    <t>EGDAM</t>
  </si>
  <si>
    <t>Colombo</t>
  </si>
  <si>
    <t>SRI LANKA</t>
  </si>
  <si>
    <t>LKCMB</t>
  </si>
  <si>
    <t>Keelung</t>
  </si>
  <si>
    <t>TAIWAN</t>
  </si>
  <si>
    <t>TWKEL</t>
  </si>
  <si>
    <t>Da Nang</t>
  </si>
  <si>
    <t>VIETNAM</t>
  </si>
  <si>
    <t>VNDAD</t>
  </si>
  <si>
    <t>Shantou</t>
  </si>
  <si>
    <t>CHINA</t>
  </si>
  <si>
    <t>CNSWA</t>
  </si>
  <si>
    <t>Dalian</t>
  </si>
  <si>
    <t>CNDLC</t>
  </si>
  <si>
    <t>Taipei</t>
  </si>
  <si>
    <t>TWTPE</t>
  </si>
  <si>
    <t>Fuzhou</t>
  </si>
  <si>
    <t>CNFOC</t>
  </si>
  <si>
    <t>Zhongshan</t>
  </si>
  <si>
    <t>CNZSN</t>
  </si>
  <si>
    <t>Haiphong</t>
  </si>
  <si>
    <t>VNHPH</t>
  </si>
  <si>
    <t>Ho Chi Minh City</t>
  </si>
  <si>
    <t>VNSGN</t>
  </si>
  <si>
    <t>HONG KONG</t>
  </si>
  <si>
    <t>HKHKG</t>
  </si>
  <si>
    <t>Izmir</t>
  </si>
  <si>
    <t>TRIZM</t>
  </si>
  <si>
    <t>Jakarta</t>
  </si>
  <si>
    <t>INDONESIA</t>
  </si>
  <si>
    <t>IDJKT</t>
  </si>
  <si>
    <t>Kaohsiung</t>
  </si>
  <si>
    <t>TWKHH</t>
  </si>
  <si>
    <t>Karachi</t>
  </si>
  <si>
    <t>PAKISTAN</t>
  </si>
  <si>
    <t>PKKHI</t>
  </si>
  <si>
    <t>Laem Chabang</t>
  </si>
  <si>
    <t>THLCH</t>
  </si>
  <si>
    <t>Lat Krabang</t>
  </si>
  <si>
    <t>THLKR</t>
  </si>
  <si>
    <t>Lianyungang</t>
  </si>
  <si>
    <t>CNLYG</t>
  </si>
  <si>
    <t>Manila</t>
  </si>
  <si>
    <t>PHILIPPINES</t>
  </si>
  <si>
    <t>PHMNL</t>
  </si>
  <si>
    <t>Mundra</t>
  </si>
  <si>
    <t>INMUN</t>
  </si>
  <si>
    <t>Nanjing</t>
  </si>
  <si>
    <t>CNNKG</t>
  </si>
  <si>
    <t>Nhava Sheva</t>
  </si>
  <si>
    <t>INNSA</t>
  </si>
  <si>
    <t>CNNGB</t>
  </si>
  <si>
    <t>Pasir Gudang</t>
  </si>
  <si>
    <t>MYPGU</t>
  </si>
  <si>
    <t>Penang</t>
  </si>
  <si>
    <t>MYPEN</t>
  </si>
  <si>
    <t>Phnom Penh</t>
  </si>
  <si>
    <t>CAMBODIA</t>
  </si>
  <si>
    <t>KHPNH</t>
  </si>
  <si>
    <t>Port Kelang</t>
  </si>
  <si>
    <t>MYPKG</t>
  </si>
  <si>
    <t>Qingdao</t>
  </si>
  <si>
    <t>CNTAO</t>
  </si>
  <si>
    <t>Semarang</t>
  </si>
  <si>
    <t>IDSRG</t>
  </si>
  <si>
    <t>Shanghai</t>
  </si>
  <si>
    <t>CNSHA</t>
  </si>
  <si>
    <t>Sihanoukville</t>
  </si>
  <si>
    <t>KHKOS</t>
  </si>
  <si>
    <t>Singapore</t>
  </si>
  <si>
    <t>SINGAPORE</t>
  </si>
  <si>
    <t>SGSIN</t>
  </si>
  <si>
    <t>Surabaya</t>
  </si>
  <si>
    <t>IDSUB</t>
  </si>
  <si>
    <t>Taichung</t>
  </si>
  <si>
    <t>TWTXG</t>
  </si>
  <si>
    <t>Tianjin</t>
  </si>
  <si>
    <t>CNTSN</t>
  </si>
  <si>
    <t>Tuticorin</t>
  </si>
  <si>
    <t>INTUT</t>
  </si>
  <si>
    <t>Xiamen</t>
  </si>
  <si>
    <t>CNXMN</t>
  </si>
  <si>
    <t>Xingang</t>
  </si>
  <si>
    <t>CNXGG</t>
  </si>
  <si>
    <t>Yantian</t>
  </si>
  <si>
    <t>CNYTN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</si>
</sst>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_);\(&quot;$&quot;#,##0.00\)"/>
    <numFmt numFmtId="44" formatCode="_(&quot;$&quot;* #,##0.00_);_(&quot;$&quot;* \(#,##0.00\);_(&quot;$&quot;* &quot;-&quot;??_);_(@_)"/>
    <numFmt numFmtId="43" formatCode="_(* #,##0.00_);_(* \(#,##0.00\);_(* &quot;-&quot;??_);_(@_)"/>
    <numFmt numFmtId="164" formatCode="&quot;$&quot;#,##0.00;[Red]&quot;$&quot;#,##0.00"/>
    <numFmt numFmtId="165" formatCode="0;[Red]0"/>
    <numFmt numFmtId="166" formatCode="0.0"/>
    <numFmt numFmtId="167" formatCode="0.0%"/>
    <numFmt numFmtId="168" formatCode="0\-00000\-00000\-0"/>
    <numFmt numFmtId="169" formatCode="000\-00000\-00000\-0"/>
    <numFmt numFmtId="170" formatCode="####\-##\-####"/>
    <numFmt numFmtId="171" formatCode="#,##0;[Red]#,##0"/>
    <numFmt numFmtId="172" formatCode="mm/dd/yy;@"/>
    <numFmt numFmtId="173" formatCode="###\-#####\-#####\-#"/>
    <numFmt numFmtId="174" formatCode="[&lt;=9999999]###\-####;\(###\)\ ###\-####"/>
    <numFmt numFmtId="175" formatCode="_(&quot;$&quot;* #,##0.000_);_(&quot;$&quot;* \(#,##0.000\);_(&quot;$&quot;* &quot;-&quot;???_);_(@_)"/>
    <numFmt numFmtId="176" formatCode="_(&quot;$&quot;* #,##0.000_);_(&quot;$&quot;* \(#,##0.000\);_(&quot;$&quot;* &quot;-&quot;??_);_(@_)"/>
    <numFmt numFmtId="177" formatCode="m/d/yyyy;@"/>
    <numFmt numFmtId="178" formatCode="_(&quot;$&quot;* #,##0.00_);_(&quot;$&quot;* \(#,##0.00\);_(&quot;$&quot;* &quot;-&quot;???_);_(@_)"/>
  </numFmts>
  <fonts count="99">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0"/>
      <name val="Arial"/>
      <family val="2"/>
    </font>
    <font>
      <b/>
      <sz val="10"/>
      <name val="Arial"/>
      <family val="2"/>
    </font>
    <font>
      <sz val="8"/>
      <name val="Arial"/>
      <family val="2"/>
    </font>
    <font>
      <sz val="10"/>
      <color indexed="8"/>
      <name val="Arial"/>
      <family val="2"/>
    </font>
    <font>
      <sz val="9"/>
      <name val="Arial"/>
      <family val="2"/>
    </font>
    <font>
      <sz val="10"/>
      <name val="Times New Roman"/>
      <family val="1"/>
    </font>
    <font>
      <sz val="9"/>
      <name val="Times New Roman"/>
      <family val="1"/>
    </font>
    <font>
      <b/>
      <sz val="12"/>
      <name val="Times New Roman"/>
      <family val="1"/>
    </font>
    <font>
      <sz val="12"/>
      <name val="Times New Roman"/>
      <family val="1"/>
    </font>
    <font>
      <b/>
      <sz val="10"/>
      <color indexed="10"/>
      <name val="Arial"/>
      <family val="2"/>
    </font>
    <font>
      <sz val="10"/>
      <color indexed="22"/>
      <name val="Arial"/>
      <family val="2"/>
    </font>
    <font>
      <sz val="10.5"/>
      <color rgb="FF000000"/>
      <name val="Calibri"/>
      <family val="2"/>
      <scheme val="minor"/>
    </font>
    <font>
      <sz val="7"/>
      <name val="Arial"/>
      <family val="2"/>
    </font>
    <font>
      <sz val="10"/>
      <color theme="1"/>
      <name val="Calibri"/>
      <family val="2"/>
      <scheme val="minor"/>
    </font>
    <font>
      <sz val="16"/>
      <name val="Arial"/>
      <family val="2"/>
    </font>
    <font>
      <b/>
      <sz val="20"/>
      <name val="Arial"/>
      <family val="2"/>
    </font>
    <font>
      <b/>
      <sz val="22"/>
      <name val="Arial"/>
      <family val="2"/>
    </font>
    <font>
      <sz val="10"/>
      <name val="Calibri"/>
      <family val="2"/>
      <scheme val="minor"/>
    </font>
    <font>
      <b/>
      <sz val="10"/>
      <name val="Calibri"/>
      <family val="2"/>
      <scheme val="minor"/>
    </font>
    <font>
      <b/>
      <sz val="11"/>
      <name val="Calibri"/>
      <family val="2"/>
      <scheme val="minor"/>
    </font>
    <font>
      <sz val="11"/>
      <name val="Calibri"/>
      <family val="2"/>
      <scheme val="minor"/>
    </font>
    <font>
      <sz val="12"/>
      <name val="Calibri"/>
      <family val="2"/>
      <scheme val="minor"/>
    </font>
    <font>
      <b/>
      <sz val="12"/>
      <color theme="1"/>
      <name val="Calibri"/>
      <family val="2"/>
      <scheme val="minor"/>
    </font>
    <font>
      <b/>
      <sz val="11"/>
      <name val="Arial"/>
      <family val="2"/>
    </font>
    <font>
      <sz val="11"/>
      <name val="Arial"/>
      <family val="2"/>
    </font>
    <font>
      <b/>
      <sz val="12"/>
      <name val="Arial"/>
      <family val="2"/>
    </font>
    <font>
      <sz val="12"/>
      <name val="Arial"/>
      <family val="2"/>
    </font>
    <font>
      <b/>
      <sz val="11"/>
      <color rgb="FFFF0000"/>
      <name val="Arial"/>
      <family val="2"/>
    </font>
    <font>
      <sz val="11"/>
      <color indexed="22"/>
      <name val="Arial"/>
      <family val="2"/>
    </font>
    <font>
      <sz val="9"/>
      <name val="Calibri"/>
      <family val="3"/>
      <charset val="136"/>
      <scheme val="minor"/>
    </font>
    <font>
      <b/>
      <sz val="14"/>
      <color theme="1"/>
      <name val="Calibri"/>
      <family val="2"/>
      <scheme val="minor"/>
    </font>
    <font>
      <sz val="12"/>
      <color theme="1"/>
      <name val="Times New Roman"/>
      <family val="1"/>
    </font>
    <font>
      <b/>
      <sz val="22"/>
      <color theme="1"/>
      <name val="Calibri"/>
      <family val="2"/>
      <scheme val="minor"/>
    </font>
    <font>
      <b/>
      <sz val="9"/>
      <name val="Arial"/>
      <family val="2"/>
    </font>
    <font>
      <sz val="8"/>
      <color indexed="81"/>
      <name val="Tahoma"/>
      <family val="2"/>
    </font>
    <font>
      <b/>
      <sz val="8"/>
      <color indexed="81"/>
      <name val="Tahoma"/>
      <family val="2"/>
    </font>
    <font>
      <sz val="9"/>
      <color rgb="FF00B0F0"/>
      <name val="Times New Roman"/>
      <family val="1"/>
    </font>
    <font>
      <b/>
      <sz val="12"/>
      <name val="Calibri"/>
      <family val="2"/>
      <scheme val="minor"/>
    </font>
    <font>
      <sz val="9"/>
      <color indexed="81"/>
      <name val="Tahoma"/>
      <family val="2"/>
    </font>
    <font>
      <b/>
      <sz val="9"/>
      <color indexed="81"/>
      <name val="Tahoma"/>
      <family val="2"/>
    </font>
    <font>
      <strike/>
      <sz val="11"/>
      <color theme="1"/>
      <name val="Calibri"/>
      <family val="2"/>
      <scheme val="minor"/>
    </font>
    <font>
      <strike/>
      <sz val="12"/>
      <color theme="1"/>
      <name val="Calibri"/>
      <family val="2"/>
      <scheme val="minor"/>
    </font>
    <font>
      <strike/>
      <sz val="12"/>
      <color theme="1"/>
      <name val="Times New Roman"/>
      <family val="1"/>
    </font>
    <font>
      <strike/>
      <sz val="12"/>
      <name val="Calibri"/>
      <family val="2"/>
      <scheme val="minor"/>
    </font>
    <font>
      <strike/>
      <sz val="12"/>
      <name val="Times New Roman"/>
      <family val="1"/>
    </font>
    <font>
      <strike/>
      <sz val="9"/>
      <name val="Times New Roman"/>
      <family val="1"/>
    </font>
    <font>
      <sz val="10"/>
      <color rgb="FFFF0000"/>
      <name val="Arial"/>
      <family val="2"/>
    </font>
    <font>
      <b/>
      <u/>
      <sz val="12"/>
      <color rgb="FFFF0000"/>
      <name val="Arial"/>
      <family val="2"/>
    </font>
    <font>
      <sz val="12"/>
      <color rgb="FFFF0000"/>
      <name val="Arial"/>
      <family val="2"/>
    </font>
    <font>
      <sz val="12"/>
      <name val="Courier New"/>
      <family val="3"/>
    </font>
    <font>
      <b/>
      <sz val="12"/>
      <name val="Courier New"/>
      <family val="3"/>
    </font>
    <font>
      <b/>
      <sz val="12"/>
      <color rgb="FFFF0000"/>
      <name val="Courier New"/>
      <family val="3"/>
    </font>
    <font>
      <sz val="10"/>
      <name val="Courier New"/>
      <family val="3"/>
    </font>
    <font>
      <sz val="14"/>
      <color rgb="FFFF0000"/>
      <name val="Courier New"/>
      <family val="3"/>
    </font>
    <font>
      <sz val="14"/>
      <color rgb="FFFF0000"/>
      <name val="Wingdings"/>
      <charset val="2"/>
    </font>
    <font>
      <sz val="14"/>
      <name val="Courier New"/>
      <family val="3"/>
    </font>
    <font>
      <sz val="14"/>
      <name val="Arial"/>
      <family val="2"/>
    </font>
    <font>
      <sz val="16"/>
      <color theme="1"/>
      <name val="Calibri"/>
      <family val="2"/>
      <scheme val="minor"/>
    </font>
    <font>
      <sz val="16"/>
      <color theme="0" tint="-0.499984740745262"/>
      <name val="Calibri"/>
      <family val="2"/>
      <scheme val="minor"/>
    </font>
    <font>
      <sz val="18"/>
      <color theme="1"/>
      <name val="Calibri"/>
      <family val="2"/>
      <scheme val="minor"/>
    </font>
    <font>
      <b/>
      <sz val="11"/>
      <color theme="1"/>
      <name val="Calibri"/>
      <family val="2"/>
    </font>
    <font>
      <u/>
      <sz val="11"/>
      <color theme="11"/>
      <name val="Calibri"/>
      <family val="2"/>
      <scheme val="minor"/>
    </font>
    <font>
      <b/>
      <sz val="9"/>
      <color theme="1"/>
      <name val="Calibri"/>
      <family val="2"/>
      <scheme val="minor"/>
    </font>
    <font>
      <sz val="9"/>
      <color indexed="8"/>
      <name val="Calibri"/>
      <family val="2"/>
    </font>
    <font>
      <sz val="9"/>
      <color rgb="FF000000"/>
      <name val="Calibri"/>
      <family val="2"/>
      <scheme val="minor"/>
    </font>
    <font>
      <u/>
      <sz val="11"/>
      <color theme="10"/>
      <name val="Calibri"/>
      <family val="2"/>
      <scheme val="minor"/>
    </font>
    <font>
      <b/>
      <sz val="10"/>
      <color rgb="FFFF0000"/>
      <name val="Arial"/>
      <family val="2"/>
    </font>
    <font>
      <sz val="11"/>
      <color rgb="FFFF0000"/>
      <name val="Cambria"/>
      <family val="1"/>
    </font>
    <font>
      <sz val="12"/>
      <color rgb="FF000000"/>
      <name val="Calibri"/>
      <family val="2"/>
    </font>
    <font>
      <sz val="12"/>
      <color theme="1"/>
      <name val="Calibri"/>
      <family val="2"/>
    </font>
    <font>
      <b/>
      <u/>
      <sz val="16"/>
      <color rgb="FFFF0000"/>
      <name val="Cambria"/>
      <family val="1"/>
    </font>
    <font>
      <sz val="16"/>
      <color rgb="FFFF0000"/>
      <name val="Cambria"/>
      <family val="1"/>
    </font>
    <font>
      <b/>
      <sz val="12"/>
      <color theme="1"/>
      <name val="Cambria"/>
      <family val="1"/>
    </font>
    <font>
      <b/>
      <sz val="12"/>
      <color rgb="FFFF0000"/>
      <name val="Calibri"/>
      <family val="2"/>
    </font>
    <font>
      <b/>
      <sz val="12"/>
      <color rgb="FF000000"/>
      <name val="Calibri"/>
      <family val="2"/>
    </font>
    <font>
      <b/>
      <sz val="12"/>
      <color theme="7" tint="-0.499984740745262"/>
      <name val="Calibri"/>
      <family val="2"/>
    </font>
    <font>
      <b/>
      <sz val="12"/>
      <color theme="9" tint="-0.499984740745262"/>
      <name val="Calibri"/>
      <family val="2"/>
    </font>
    <font>
      <b/>
      <sz val="11"/>
      <color rgb="FFFF0000"/>
      <name val="Cambria"/>
      <family val="1"/>
    </font>
    <font>
      <sz val="10"/>
      <color theme="1"/>
      <name val="Cambria"/>
      <family val="1"/>
    </font>
    <font>
      <b/>
      <sz val="10"/>
      <color theme="7" tint="-0.499984740745262"/>
      <name val="Cambria"/>
      <family val="1"/>
    </font>
    <font>
      <b/>
      <sz val="10"/>
      <color rgb="FFFF0000"/>
      <name val="Cambria"/>
      <family val="1"/>
    </font>
    <font>
      <sz val="10"/>
      <color rgb="FFFF0000"/>
      <name val="Cambria"/>
      <family val="1"/>
    </font>
    <font>
      <b/>
      <sz val="10"/>
      <name val="Calibri"/>
      <family val="2"/>
    </font>
    <font>
      <i/>
      <sz val="10"/>
      <name val="Calibri"/>
      <family val="2"/>
      <scheme val="minor"/>
    </font>
    <font>
      <b/>
      <sz val="10"/>
      <color rgb="FFFF0000"/>
      <name val="Calibri"/>
      <family val="2"/>
      <scheme val="minor"/>
    </font>
    <font>
      <b/>
      <sz val="20"/>
      <name val="Calibri"/>
      <family val="2"/>
      <scheme val="minor"/>
    </font>
    <font>
      <sz val="10"/>
      <color theme="0"/>
      <name val="Calibri"/>
      <family val="2"/>
      <scheme val="minor"/>
    </font>
    <font>
      <b/>
      <sz val="18"/>
      <name val="Calibri"/>
      <family val="2"/>
      <scheme val="minor"/>
    </font>
    <font>
      <sz val="9"/>
      <name val="Calibri"/>
      <family val="2"/>
      <scheme val="minor"/>
    </font>
    <font>
      <sz val="11"/>
      <color theme="1"/>
      <name val="Times New Roman"/>
      <family val="1"/>
    </font>
    <font>
      <sz val="10"/>
      <color rgb="FFFF0000"/>
      <name val="Calibri"/>
      <family val="2"/>
      <scheme val="minor"/>
    </font>
    <font>
      <u/>
      <sz val="10"/>
      <name val="Calibri"/>
      <family val="2"/>
      <scheme val="minor"/>
    </font>
    <font>
      <u/>
      <sz val="11"/>
      <color rgb="FFFF0000"/>
      <name val="Calibri"/>
      <family val="2"/>
      <scheme val="minor"/>
    </font>
    <font>
      <i/>
      <u/>
      <sz val="10"/>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9F9F9"/>
        <bgColor indexed="64"/>
      </patternFill>
    </fill>
    <fill>
      <patternFill patternType="solid">
        <fgColor indexed="9"/>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DAEEF3"/>
        <bgColor indexed="64"/>
      </patternFill>
    </fill>
    <fill>
      <patternFill patternType="solid">
        <fgColor theme="4" tint="0.79998168889431442"/>
        <bgColor indexed="64"/>
      </patternFill>
    </fill>
    <fill>
      <patternFill patternType="solid">
        <fgColor theme="0" tint="-0.34998626667073579"/>
        <bgColor indexed="64"/>
      </patternFill>
    </fill>
  </fills>
  <borders count="9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style="medium">
        <color auto="1"/>
      </left>
      <right/>
      <top style="dashed">
        <color auto="1"/>
      </top>
      <bottom style="dashed">
        <color auto="1"/>
      </bottom>
      <diagonal/>
    </border>
    <border>
      <left style="medium">
        <color auto="1"/>
      </left>
      <right/>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bottom/>
      <diagonal/>
    </border>
    <border>
      <left style="thin">
        <color auto="1"/>
      </left>
      <right style="thin">
        <color auto="1"/>
      </right>
      <top style="thin">
        <color auto="1"/>
      </top>
      <bottom/>
      <diagonal/>
    </border>
    <border>
      <left/>
      <right/>
      <top style="medium">
        <color auto="1"/>
      </top>
      <bottom style="thin">
        <color auto="1"/>
      </bottom>
      <diagonal/>
    </border>
    <border>
      <left style="thin">
        <color auto="1"/>
      </left>
      <right style="thin">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thin">
        <color auto="1"/>
      </top>
      <bottom/>
      <diagonal/>
    </border>
    <border>
      <left style="medium">
        <color indexed="64"/>
      </left>
      <right style="medium">
        <color indexed="64"/>
      </right>
      <top/>
      <bottom style="medium">
        <color rgb="FF000000"/>
      </bottom>
      <diagonal/>
    </border>
    <border>
      <left/>
      <right style="medium">
        <color rgb="FF000000"/>
      </right>
      <top/>
      <bottom/>
      <diagonal/>
    </border>
    <border>
      <left style="medium">
        <color indexed="64"/>
      </left>
      <right/>
      <top/>
      <bottom style="mediumDashed">
        <color indexed="64"/>
      </bottom>
      <diagonal/>
    </border>
    <border>
      <left/>
      <right/>
      <top/>
      <bottom style="mediumDashed">
        <color indexed="64"/>
      </bottom>
      <diagonal/>
    </border>
    <border>
      <left/>
      <right style="medium">
        <color rgb="FF000000"/>
      </right>
      <top/>
      <bottom style="mediumDashed">
        <color indexed="64"/>
      </bottom>
      <diagonal/>
    </border>
    <border>
      <left/>
      <right/>
      <top style="mediumDashed">
        <color indexed="64"/>
      </top>
      <bottom style="mediumDashed">
        <color indexed="64"/>
      </bottom>
      <diagonal/>
    </border>
    <border>
      <left/>
      <right style="medium">
        <color rgb="FF000000"/>
      </right>
      <top style="mediumDashed">
        <color indexed="64"/>
      </top>
      <bottom style="mediumDashed">
        <color indexed="64"/>
      </bottom>
      <diagonal/>
    </border>
    <border>
      <left/>
      <right/>
      <top style="mediumDashed">
        <color indexed="64"/>
      </top>
      <bottom style="double">
        <color indexed="64"/>
      </bottom>
      <diagonal/>
    </border>
    <border>
      <left/>
      <right style="medium">
        <color rgb="FF000000"/>
      </right>
      <top style="mediumDashed">
        <color indexed="64"/>
      </top>
      <bottom style="double">
        <color indexed="64"/>
      </bottom>
      <diagonal/>
    </border>
    <border>
      <left/>
      <right/>
      <top style="double">
        <color indexed="64"/>
      </top>
      <bottom style="mediumDashed">
        <color indexed="64"/>
      </bottom>
      <diagonal/>
    </border>
    <border>
      <left/>
      <right style="medium">
        <color rgb="FF000000"/>
      </right>
      <top style="double">
        <color indexed="64"/>
      </top>
      <bottom style="mediumDashed">
        <color indexed="64"/>
      </bottom>
      <diagonal/>
    </border>
    <border>
      <left style="medium">
        <color rgb="FF000000"/>
      </left>
      <right/>
      <top/>
      <bottom style="medium">
        <color indexed="64"/>
      </bottom>
      <diagonal/>
    </border>
    <border>
      <left/>
      <right/>
      <top style="mediumDashed">
        <color indexed="64"/>
      </top>
      <bottom style="medium">
        <color indexed="64"/>
      </bottom>
      <diagonal/>
    </border>
    <border>
      <left/>
      <right style="medium">
        <color rgb="FF000000"/>
      </right>
      <top style="mediumDashed">
        <color indexed="64"/>
      </top>
      <bottom style="medium">
        <color indexed="64"/>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style="medium">
        <color indexed="64"/>
      </left>
      <right/>
      <top style="medium">
        <color indexed="64"/>
      </top>
      <bottom style="dashed">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right/>
      <top style="thin">
        <color auto="1"/>
      </top>
      <bottom style="medium">
        <color auto="1"/>
      </bottom>
      <diagonal/>
    </border>
    <border>
      <left style="medium">
        <color auto="1"/>
      </left>
      <right style="thin">
        <color auto="1"/>
      </right>
      <top style="medium">
        <color auto="1"/>
      </top>
      <bottom/>
      <diagonal/>
    </border>
    <border>
      <left/>
      <right style="medium">
        <color auto="1"/>
      </right>
      <top style="thin">
        <color auto="1"/>
      </top>
      <bottom/>
      <diagonal/>
    </border>
    <border>
      <left style="thin">
        <color auto="1"/>
      </left>
      <right style="thin">
        <color auto="1"/>
      </right>
      <top/>
      <bottom/>
      <diagonal/>
    </border>
    <border>
      <left style="thin">
        <color auto="1"/>
      </left>
      <right/>
      <top style="medium">
        <color indexed="64"/>
      </top>
      <bottom/>
      <diagonal/>
    </border>
    <border>
      <left/>
      <right style="thin">
        <color auto="1"/>
      </right>
      <top/>
      <bottom/>
      <diagonal/>
    </border>
    <border>
      <left/>
      <right style="thin">
        <color auto="1"/>
      </right>
      <top style="medium">
        <color auto="1"/>
      </top>
      <bottom/>
      <diagonal/>
    </border>
    <border>
      <left/>
      <right style="thin">
        <color auto="1"/>
      </right>
      <top style="thin">
        <color auto="1"/>
      </top>
      <bottom style="medium">
        <color auto="1"/>
      </bottom>
      <diagonal/>
    </border>
  </borders>
  <cellStyleXfs count="76">
    <xf numFmtId="0" fontId="0" fillId="0" borderId="0"/>
    <xf numFmtId="9" fontId="2"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43" fontId="2"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cellStyleXfs>
  <cellXfs count="870">
    <xf numFmtId="0" fontId="0" fillId="0" borderId="0" xfId="0"/>
    <xf numFmtId="0" fontId="11" fillId="0" borderId="0" xfId="0" applyFont="1"/>
    <xf numFmtId="1" fontId="0" fillId="0" borderId="0" xfId="1" applyNumberFormat="1" applyFont="1"/>
    <xf numFmtId="0" fontId="11" fillId="0" borderId="0" xfId="0" applyFont="1" applyAlignment="1">
      <alignment horizontal="left" indent="2"/>
    </xf>
    <xf numFmtId="0" fontId="5" fillId="0" borderId="0" xfId="3" applyAlignment="1">
      <alignment vertical="center"/>
    </xf>
    <xf numFmtId="164" fontId="5" fillId="0" borderId="0" xfId="3" applyNumberFormat="1" applyAlignment="1">
      <alignment vertical="center"/>
    </xf>
    <xf numFmtId="10" fontId="5" fillId="0" borderId="0" xfId="3" applyNumberFormat="1" applyAlignment="1">
      <alignment vertical="center"/>
    </xf>
    <xf numFmtId="0" fontId="15" fillId="0" borderId="0" xfId="3" applyFont="1" applyAlignment="1">
      <alignment vertical="center"/>
    </xf>
    <xf numFmtId="0" fontId="6" fillId="0" borderId="0" xfId="3" applyFont="1" applyAlignment="1">
      <alignment horizontal="right" vertical="center"/>
    </xf>
    <xf numFmtId="164" fontId="14" fillId="0" borderId="0" xfId="3" applyNumberFormat="1" applyFont="1" applyAlignment="1">
      <alignment horizontal="right" vertical="center"/>
    </xf>
    <xf numFmtId="0" fontId="6" fillId="0" borderId="0" xfId="3" applyFont="1" applyAlignment="1">
      <alignment vertical="center"/>
    </xf>
    <xf numFmtId="15" fontId="5" fillId="0" borderId="0" xfId="3" applyNumberFormat="1" applyAlignment="1">
      <alignment horizontal="left" vertical="center"/>
    </xf>
    <xf numFmtId="0" fontId="5" fillId="0" borderId="0" xfId="3" applyAlignment="1">
      <alignment horizontal="center" vertical="center"/>
    </xf>
    <xf numFmtId="0" fontId="5" fillId="0" borderId="0" xfId="3" applyAlignment="1">
      <alignment horizontal="left" vertical="center"/>
    </xf>
    <xf numFmtId="0" fontId="16" fillId="0" borderId="0" xfId="0" applyFont="1" applyAlignment="1">
      <alignment vertical="center"/>
    </xf>
    <xf numFmtId="0" fontId="17" fillId="0" borderId="0" xfId="4" applyFont="1" applyAlignment="1">
      <alignment horizontal="right"/>
    </xf>
    <xf numFmtId="0" fontId="17" fillId="0" borderId="0" xfId="4" applyFont="1"/>
    <xf numFmtId="0" fontId="19" fillId="0" borderId="0" xfId="3" applyFont="1" applyAlignment="1">
      <alignment vertical="center"/>
    </xf>
    <xf numFmtId="0" fontId="20" fillId="0" borderId="0" xfId="3" applyFont="1" applyAlignment="1">
      <alignment vertical="center"/>
    </xf>
    <xf numFmtId="0" fontId="17" fillId="0" borderId="0" xfId="4" applyFont="1" applyAlignment="1">
      <alignment horizontal="center"/>
    </xf>
    <xf numFmtId="0" fontId="5" fillId="0" borderId="0" xfId="4"/>
    <xf numFmtId="0" fontId="7" fillId="0" borderId="0" xfId="4" applyFont="1" applyAlignment="1">
      <alignment horizontal="center"/>
    </xf>
    <xf numFmtId="44" fontId="5" fillId="0" borderId="0" xfId="4" applyNumberFormat="1"/>
    <xf numFmtId="44" fontId="17" fillId="0" borderId="0" xfId="4" applyNumberFormat="1" applyFont="1"/>
    <xf numFmtId="166" fontId="17" fillId="0" borderId="0" xfId="4" applyNumberFormat="1" applyFont="1"/>
    <xf numFmtId="0" fontId="17" fillId="3" borderId="0" xfId="4" applyFont="1" applyFill="1"/>
    <xf numFmtId="0" fontId="17" fillId="3" borderId="0" xfId="4" applyFont="1" applyFill="1" applyAlignment="1">
      <alignment horizontal="center"/>
    </xf>
    <xf numFmtId="44" fontId="5" fillId="3" borderId="0" xfId="4" applyNumberFormat="1" applyFill="1"/>
    <xf numFmtId="44" fontId="17" fillId="3" borderId="0" xfId="4" applyNumberFormat="1" applyFont="1" applyFill="1"/>
    <xf numFmtId="0" fontId="7" fillId="3" borderId="0" xfId="4" applyFont="1" applyFill="1" applyAlignment="1">
      <alignment horizontal="center"/>
    </xf>
    <xf numFmtId="166" fontId="17" fillId="3" borderId="0" xfId="4" applyNumberFormat="1" applyFont="1" applyFill="1"/>
    <xf numFmtId="2" fontId="17" fillId="0" borderId="0" xfId="4" applyNumberFormat="1" applyFont="1"/>
    <xf numFmtId="44" fontId="5" fillId="0" borderId="0" xfId="2" applyFont="1" applyBorder="1"/>
    <xf numFmtId="44" fontId="5" fillId="0" borderId="0" xfId="2" applyFont="1" applyBorder="1" applyAlignment="1"/>
    <xf numFmtId="0" fontId="7" fillId="0" borderId="0" xfId="4" applyFont="1" applyAlignment="1">
      <alignment horizontal="center" wrapText="1"/>
    </xf>
    <xf numFmtId="0" fontId="0" fillId="0" borderId="0" xfId="0" applyAlignment="1">
      <alignment wrapText="1"/>
    </xf>
    <xf numFmtId="0" fontId="18" fillId="0" borderId="0" xfId="0" applyFont="1"/>
    <xf numFmtId="0" fontId="29" fillId="0" borderId="0" xfId="3" applyFont="1" applyAlignment="1">
      <alignment vertical="center"/>
    </xf>
    <xf numFmtId="0" fontId="28" fillId="0" borderId="0" xfId="3" applyFont="1" applyAlignment="1">
      <alignment vertical="center"/>
    </xf>
    <xf numFmtId="0" fontId="31" fillId="0" borderId="0" xfId="3" applyFont="1" applyAlignment="1">
      <alignment vertical="center"/>
    </xf>
    <xf numFmtId="0" fontId="30" fillId="0" borderId="0" xfId="3" applyFont="1" applyAlignment="1">
      <alignment vertical="center"/>
    </xf>
    <xf numFmtId="0" fontId="28" fillId="0" borderId="0" xfId="3" applyFont="1" applyAlignment="1">
      <alignment horizontal="left" vertical="center" wrapText="1"/>
    </xf>
    <xf numFmtId="10" fontId="28" fillId="0" borderId="0" xfId="3" applyNumberFormat="1" applyFont="1" applyAlignment="1">
      <alignment horizontal="center" vertical="center" wrapText="1"/>
    </xf>
    <xf numFmtId="164" fontId="28" fillId="0" borderId="31" xfId="3" applyNumberFormat="1" applyFont="1" applyBorder="1" applyAlignment="1">
      <alignment horizontal="center" vertical="center" wrapText="1"/>
    </xf>
    <xf numFmtId="164" fontId="29" fillId="0" borderId="0" xfId="3" applyNumberFormat="1" applyFont="1" applyAlignment="1">
      <alignment vertical="center"/>
    </xf>
    <xf numFmtId="0" fontId="33" fillId="0" borderId="0" xfId="3" applyFont="1" applyAlignment="1">
      <alignment vertical="center"/>
    </xf>
    <xf numFmtId="0" fontId="28" fillId="0" borderId="0" xfId="3" applyFont="1" applyAlignment="1">
      <alignment vertical="center" wrapText="1"/>
    </xf>
    <xf numFmtId="167" fontId="28" fillId="0" borderId="16" xfId="1" applyNumberFormat="1" applyFont="1" applyBorder="1" applyAlignment="1">
      <alignment horizontal="center" vertical="center" wrapText="1"/>
    </xf>
    <xf numFmtId="0" fontId="29" fillId="0" borderId="0" xfId="3" applyFont="1" applyAlignment="1">
      <alignment horizontal="center" vertical="center"/>
    </xf>
    <xf numFmtId="165" fontId="29" fillId="0" borderId="16" xfId="3" applyNumberFormat="1" applyFont="1" applyBorder="1" applyAlignment="1">
      <alignment horizontal="center" vertical="center"/>
    </xf>
    <xf numFmtId="2" fontId="29" fillId="0" borderId="0" xfId="3" applyNumberFormat="1" applyFont="1" applyAlignment="1">
      <alignment horizontal="center" vertical="center"/>
    </xf>
    <xf numFmtId="10" fontId="29" fillId="0" borderId="0" xfId="3" applyNumberFormat="1" applyFont="1" applyAlignment="1">
      <alignment horizontal="center" vertical="center"/>
    </xf>
    <xf numFmtId="165" fontId="29" fillId="0" borderId="0" xfId="3" applyNumberFormat="1" applyFont="1" applyAlignment="1">
      <alignment vertical="center"/>
    </xf>
    <xf numFmtId="164" fontId="32" fillId="0" borderId="0" xfId="3" applyNumberFormat="1" applyFont="1" applyAlignment="1">
      <alignment horizontal="center" vertical="center"/>
    </xf>
    <xf numFmtId="164" fontId="29" fillId="0" borderId="0" xfId="3" applyNumberFormat="1" applyFont="1" applyAlignment="1">
      <alignment horizontal="center" vertical="center"/>
    </xf>
    <xf numFmtId="2" fontId="32" fillId="0" borderId="0" xfId="3" applyNumberFormat="1" applyFont="1" applyAlignment="1">
      <alignment horizontal="center" vertical="center"/>
    </xf>
    <xf numFmtId="165" fontId="29" fillId="0" borderId="0" xfId="3" applyNumberFormat="1" applyFont="1" applyAlignment="1">
      <alignment horizontal="center" vertical="center"/>
    </xf>
    <xf numFmtId="0" fontId="28" fillId="0" borderId="0" xfId="3" applyFont="1" applyAlignment="1">
      <alignment horizontal="left" vertical="center"/>
    </xf>
    <xf numFmtId="164" fontId="32" fillId="0" borderId="16" xfId="3" applyNumberFormat="1" applyFont="1" applyBorder="1" applyAlignment="1">
      <alignment horizontal="center" vertical="center"/>
    </xf>
    <xf numFmtId="164" fontId="28" fillId="0" borderId="16" xfId="3" applyNumberFormat="1" applyFont="1" applyBorder="1" applyAlignment="1">
      <alignment horizontal="center" vertical="center"/>
    </xf>
    <xf numFmtId="0" fontId="5" fillId="0" borderId="0" xfId="4" applyAlignment="1">
      <alignment horizontal="right"/>
    </xf>
    <xf numFmtId="166" fontId="5" fillId="0" borderId="0" xfId="4" applyNumberFormat="1"/>
    <xf numFmtId="0" fontId="0" fillId="0" borderId="0" xfId="0" applyAlignment="1">
      <alignment horizontal="center"/>
    </xf>
    <xf numFmtId="0" fontId="35" fillId="0" borderId="0" xfId="0" applyFont="1" applyAlignment="1">
      <alignment vertical="center"/>
    </xf>
    <xf numFmtId="0" fontId="36" fillId="0" borderId="0" xfId="0" applyFont="1" applyAlignment="1">
      <alignment horizontal="left" vertical="center" wrapText="1"/>
    </xf>
    <xf numFmtId="0" fontId="35"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horizontal="center"/>
    </xf>
    <xf numFmtId="0" fontId="26" fillId="0" borderId="0" xfId="0" applyFont="1" applyAlignment="1">
      <alignment horizontal="left" vertical="center" wrapText="1"/>
    </xf>
    <xf numFmtId="0" fontId="9" fillId="0" borderId="0" xfId="3" applyFont="1" applyAlignment="1">
      <alignment vertical="center"/>
    </xf>
    <xf numFmtId="164" fontId="9" fillId="0" borderId="0" xfId="3" applyNumberFormat="1" applyFont="1" applyAlignment="1">
      <alignment vertical="center"/>
    </xf>
    <xf numFmtId="164" fontId="38" fillId="0" borderId="31" xfId="3" applyNumberFormat="1" applyFont="1" applyBorder="1" applyAlignment="1">
      <alignment horizontal="center" vertical="center" wrapText="1"/>
    </xf>
    <xf numFmtId="9" fontId="38" fillId="0" borderId="16" xfId="1" applyFont="1" applyBorder="1" applyAlignment="1">
      <alignment horizontal="center" vertical="center" wrapText="1"/>
    </xf>
    <xf numFmtId="2" fontId="38" fillId="0" borderId="0" xfId="3" applyNumberFormat="1" applyFont="1" applyAlignment="1">
      <alignment horizontal="center" vertical="center"/>
    </xf>
    <xf numFmtId="164" fontId="38" fillId="0" borderId="0" xfId="3" applyNumberFormat="1" applyFont="1" applyAlignment="1">
      <alignment horizontal="center" vertical="center"/>
    </xf>
    <xf numFmtId="0" fontId="38" fillId="0" borderId="0" xfId="3" applyFont="1" applyAlignment="1">
      <alignment horizontal="right" vertical="center"/>
    </xf>
    <xf numFmtId="0" fontId="28" fillId="0" borderId="0" xfId="2" applyNumberFormat="1" applyFont="1" applyBorder="1" applyAlignment="1">
      <alignment horizontal="center" vertical="center"/>
    </xf>
    <xf numFmtId="0" fontId="22" fillId="0" borderId="7" xfId="0" applyFont="1" applyBorder="1"/>
    <xf numFmtId="0" fontId="22" fillId="0" borderId="3" xfId="0" applyFont="1" applyBorder="1"/>
    <xf numFmtId="0" fontId="22" fillId="0" borderId="0" xfId="0" applyFont="1"/>
    <xf numFmtId="0" fontId="22" fillId="3" borderId="16" xfId="0" applyFont="1" applyFill="1" applyBorder="1" applyAlignment="1">
      <alignment horizontal="right"/>
    </xf>
    <xf numFmtId="0" fontId="18" fillId="0" borderId="5" xfId="0" applyFont="1" applyBorder="1"/>
    <xf numFmtId="44" fontId="5" fillId="6" borderId="0" xfId="2" applyFont="1" applyFill="1" applyBorder="1"/>
    <xf numFmtId="44" fontId="5" fillId="6" borderId="0" xfId="2" applyFont="1" applyFill="1" applyBorder="1" applyAlignment="1"/>
    <xf numFmtId="44" fontId="7" fillId="0" borderId="0" xfId="2" applyFont="1" applyBorder="1"/>
    <xf numFmtId="44" fontId="7" fillId="0" borderId="0" xfId="2" applyFont="1" applyBorder="1" applyAlignment="1"/>
    <xf numFmtId="168" fontId="29" fillId="0" borderId="16" xfId="3" applyNumberFormat="1" applyFont="1" applyBorder="1" applyAlignment="1">
      <alignment horizontal="center" vertical="center"/>
    </xf>
    <xf numFmtId="0" fontId="41" fillId="0" borderId="0" xfId="0" quotePrefix="1" applyFont="1"/>
    <xf numFmtId="0" fontId="42" fillId="0" borderId="0" xfId="0" applyFont="1" applyAlignment="1">
      <alignment horizontal="left" vertical="center" wrapText="1"/>
    </xf>
    <xf numFmtId="0" fontId="23" fillId="0" borderId="0" xfId="0" applyFont="1"/>
    <xf numFmtId="0" fontId="3" fillId="2" borderId="16" xfId="0" applyFont="1" applyFill="1" applyBorder="1" applyAlignment="1">
      <alignment horizontal="left"/>
    </xf>
    <xf numFmtId="0" fontId="0" fillId="2" borderId="16" xfId="0" applyFill="1" applyBorder="1" applyAlignment="1">
      <alignment horizontal="left"/>
    </xf>
    <xf numFmtId="14" fontId="0" fillId="2" borderId="16" xfId="0" applyNumberFormat="1" applyFill="1" applyBorder="1" applyAlignment="1">
      <alignment horizontal="left"/>
    </xf>
    <xf numFmtId="0" fontId="3" fillId="8" borderId="16" xfId="0" applyFont="1" applyFill="1" applyBorder="1" applyAlignment="1">
      <alignment horizontal="left"/>
    </xf>
    <xf numFmtId="0" fontId="0" fillId="8" borderId="16" xfId="0" applyFill="1" applyBorder="1" applyAlignment="1">
      <alignment horizontal="left"/>
    </xf>
    <xf numFmtId="164" fontId="32" fillId="3" borderId="31" xfId="3" applyNumberFormat="1" applyFont="1" applyFill="1" applyBorder="1" applyAlignment="1">
      <alignment horizontal="center" vertical="center" wrapText="1"/>
    </xf>
    <xf numFmtId="164" fontId="32" fillId="3" borderId="52" xfId="3" applyNumberFormat="1" applyFont="1" applyFill="1" applyBorder="1" applyAlignment="1">
      <alignment horizontal="center" vertical="center" wrapText="1"/>
    </xf>
    <xf numFmtId="171" fontId="29" fillId="5" borderId="0" xfId="3" applyNumberFormat="1" applyFont="1" applyFill="1" applyAlignment="1">
      <alignment horizontal="center" vertical="center"/>
    </xf>
    <xf numFmtId="167" fontId="29" fillId="0" borderId="27" xfId="1" applyNumberFormat="1" applyFont="1" applyBorder="1" applyAlignment="1">
      <alignment horizontal="center" vertical="center"/>
    </xf>
    <xf numFmtId="0" fontId="45" fillId="0" borderId="0" xfId="0" applyFont="1" applyAlignment="1">
      <alignment horizontal="center"/>
    </xf>
    <xf numFmtId="0" fontId="46" fillId="0" borderId="0" xfId="0" applyFont="1" applyAlignment="1">
      <alignment horizontal="left" vertical="center" wrapText="1"/>
    </xf>
    <xf numFmtId="0" fontId="45" fillId="0" borderId="0" xfId="0" applyFont="1"/>
    <xf numFmtId="0" fontId="48" fillId="0" borderId="0" xfId="0" applyFont="1" applyAlignment="1">
      <alignment horizontal="left" vertical="center" wrapText="1"/>
    </xf>
    <xf numFmtId="0" fontId="50" fillId="0" borderId="0" xfId="0" applyFont="1"/>
    <xf numFmtId="0" fontId="0" fillId="12" borderId="0" xfId="0" applyFill="1" applyProtection="1">
      <protection locked="0"/>
    </xf>
    <xf numFmtId="0" fontId="51" fillId="12" borderId="0" xfId="0" applyFont="1" applyFill="1" applyProtection="1">
      <protection locked="0"/>
    </xf>
    <xf numFmtId="0" fontId="31" fillId="12" borderId="0" xfId="0" applyFont="1" applyFill="1" applyProtection="1">
      <protection locked="0"/>
    </xf>
    <xf numFmtId="0" fontId="31" fillId="12" borderId="0" xfId="0" applyFont="1" applyFill="1" applyAlignment="1" applyProtection="1">
      <alignment horizontal="right"/>
      <protection locked="0"/>
    </xf>
    <xf numFmtId="0" fontId="52" fillId="12" borderId="0" xfId="0" applyFont="1" applyFill="1" applyProtection="1">
      <protection locked="0"/>
    </xf>
    <xf numFmtId="0" fontId="53" fillId="12" borderId="0" xfId="0" applyFont="1" applyFill="1" applyProtection="1">
      <protection locked="0"/>
    </xf>
    <xf numFmtId="0" fontId="53" fillId="12" borderId="0" xfId="0" applyFont="1" applyFill="1" applyAlignment="1" applyProtection="1">
      <alignment horizontal="right"/>
      <protection locked="0"/>
    </xf>
    <xf numFmtId="0" fontId="53" fillId="12" borderId="0" xfId="0" applyFont="1" applyFill="1"/>
    <xf numFmtId="0" fontId="31" fillId="12" borderId="0" xfId="0" applyFont="1" applyFill="1"/>
    <xf numFmtId="0" fontId="0" fillId="12" borderId="0" xfId="0" applyFill="1"/>
    <xf numFmtId="0" fontId="12" fillId="12" borderId="0" xfId="0" applyFont="1" applyFill="1" applyAlignment="1" applyProtection="1">
      <alignment horizontal="right"/>
      <protection locked="0"/>
    </xf>
    <xf numFmtId="0" fontId="54" fillId="12" borderId="0" xfId="0" applyFont="1" applyFill="1" applyProtection="1">
      <protection locked="0"/>
    </xf>
    <xf numFmtId="0" fontId="57" fillId="12" borderId="0" xfId="0" applyFont="1" applyFill="1"/>
    <xf numFmtId="0" fontId="58" fillId="12" borderId="0" xfId="0" applyFont="1" applyFill="1" applyAlignment="1">
      <alignment horizontal="center"/>
    </xf>
    <xf numFmtId="0" fontId="31" fillId="12" borderId="0" xfId="0" quotePrefix="1" applyFont="1" applyFill="1" applyProtection="1">
      <protection locked="0"/>
    </xf>
    <xf numFmtId="0" fontId="59" fillId="12" borderId="0" xfId="0" applyFont="1" applyFill="1" applyAlignment="1">
      <alignment horizontal="right"/>
    </xf>
    <xf numFmtId="0" fontId="60" fillId="12" borderId="0" xfId="0" applyFont="1" applyFill="1" applyProtection="1">
      <protection locked="0"/>
    </xf>
    <xf numFmtId="0" fontId="61" fillId="12" borderId="0" xfId="0" applyFont="1" applyFill="1" applyAlignment="1" applyProtection="1">
      <alignment horizontal="right"/>
      <protection locked="0"/>
    </xf>
    <xf numFmtId="0" fontId="61" fillId="12" borderId="0" xfId="0" applyFont="1" applyFill="1" applyProtection="1">
      <protection locked="0"/>
    </xf>
    <xf numFmtId="0" fontId="54" fillId="12" borderId="0" xfId="0" applyFont="1" applyFill="1" applyAlignment="1" applyProtection="1">
      <alignment horizontal="center"/>
      <protection locked="0"/>
    </xf>
    <xf numFmtId="0" fontId="55" fillId="0" borderId="16" xfId="0" applyFont="1" applyBorder="1" applyAlignment="1" applyProtection="1">
      <alignment horizontal="center"/>
      <protection locked="0"/>
    </xf>
    <xf numFmtId="0" fontId="55" fillId="0" borderId="49" xfId="0" applyFont="1" applyBorder="1" applyAlignment="1" applyProtection="1">
      <alignment horizontal="center"/>
      <protection locked="0"/>
    </xf>
    <xf numFmtId="0" fontId="55" fillId="0" borderId="18" xfId="0" applyFont="1" applyBorder="1" applyAlignment="1" applyProtection="1">
      <alignment horizontal="center"/>
      <protection locked="0"/>
    </xf>
    <xf numFmtId="0" fontId="56" fillId="4" borderId="1" xfId="0" applyFont="1" applyFill="1" applyBorder="1" applyAlignment="1">
      <alignment horizontal="center"/>
    </xf>
    <xf numFmtId="0" fontId="55" fillId="12" borderId="0" xfId="0" applyFont="1" applyFill="1" applyAlignment="1" applyProtection="1">
      <alignment horizontal="center"/>
      <protection locked="0"/>
    </xf>
    <xf numFmtId="0" fontId="55" fillId="4" borderId="16" xfId="0" applyFont="1" applyFill="1" applyBorder="1" applyAlignment="1">
      <alignment horizontal="center"/>
    </xf>
    <xf numFmtId="0" fontId="55" fillId="4" borderId="49" xfId="0" applyFont="1" applyFill="1" applyBorder="1" applyAlignment="1">
      <alignment horizontal="center"/>
    </xf>
    <xf numFmtId="0" fontId="62" fillId="0" borderId="0" xfId="0" applyFont="1"/>
    <xf numFmtId="44" fontId="0" fillId="0" borderId="0" xfId="2" applyFont="1"/>
    <xf numFmtId="0" fontId="63" fillId="0" borderId="0" xfId="0" applyFont="1" applyAlignment="1">
      <alignment horizontal="center" wrapText="1"/>
    </xf>
    <xf numFmtId="0" fontId="62" fillId="0" borderId="0" xfId="0" applyFont="1" applyAlignment="1">
      <alignment horizontal="center" vertical="center"/>
    </xf>
    <xf numFmtId="0" fontId="64" fillId="0" borderId="0" xfId="0" applyFont="1" applyAlignment="1">
      <alignment horizontal="center"/>
    </xf>
    <xf numFmtId="44" fontId="3" fillId="13" borderId="0" xfId="2" applyFont="1" applyFill="1"/>
    <xf numFmtId="44" fontId="3" fillId="13" borderId="0" xfId="2" applyFont="1" applyFill="1" applyAlignment="1">
      <alignment horizontal="center"/>
    </xf>
    <xf numFmtId="0" fontId="0" fillId="0" borderId="53" xfId="0" applyBorder="1"/>
    <xf numFmtId="0" fontId="16" fillId="0" borderId="53" xfId="0" applyFont="1" applyBorder="1" applyAlignment="1">
      <alignment vertical="center"/>
    </xf>
    <xf numFmtId="0" fontId="0" fillId="0" borderId="23" xfId="0" applyBorder="1"/>
    <xf numFmtId="0" fontId="16" fillId="0" borderId="5" xfId="0" applyFont="1" applyBorder="1" applyAlignment="1">
      <alignment vertical="center"/>
    </xf>
    <xf numFmtId="0" fontId="16" fillId="0" borderId="7" xfId="0" applyFont="1" applyBorder="1" applyAlignment="1">
      <alignment vertical="center"/>
    </xf>
    <xf numFmtId="0" fontId="0" fillId="0" borderId="57" xfId="0" applyBorder="1" applyAlignment="1">
      <alignment horizontal="left" vertical="center"/>
    </xf>
    <xf numFmtId="0" fontId="5" fillId="0" borderId="57" xfId="0" applyFont="1" applyBorder="1" applyAlignment="1">
      <alignment horizontal="left" vertical="top" wrapText="1"/>
    </xf>
    <xf numFmtId="0" fontId="5" fillId="0" borderId="20" xfId="0" applyFont="1" applyBorder="1" applyAlignment="1">
      <alignment horizontal="left" vertical="top" wrapText="1"/>
    </xf>
    <xf numFmtId="0" fontId="0" fillId="0" borderId="21" xfId="0" applyBorder="1" applyAlignment="1">
      <alignment horizontal="left" vertical="center"/>
    </xf>
    <xf numFmtId="0" fontId="5" fillId="0" borderId="57" xfId="0" applyFont="1" applyBorder="1" applyAlignment="1">
      <alignment horizontal="left" vertical="center" wrapText="1"/>
    </xf>
    <xf numFmtId="0" fontId="5" fillId="0" borderId="57" xfId="0" applyFont="1" applyBorder="1"/>
    <xf numFmtId="0" fontId="9" fillId="0" borderId="57" xfId="0" applyFont="1" applyBorder="1"/>
    <xf numFmtId="0" fontId="9" fillId="0" borderId="58" xfId="0" applyFont="1" applyBorder="1"/>
    <xf numFmtId="0" fontId="5" fillId="0" borderId="20" xfId="0" applyFont="1" applyBorder="1" applyAlignment="1">
      <alignment horizontal="left" vertical="center" wrapText="1"/>
    </xf>
    <xf numFmtId="0" fontId="5" fillId="0" borderId="20" xfId="0" applyFont="1" applyBorder="1"/>
    <xf numFmtId="0" fontId="0" fillId="0" borderId="20" xfId="0" applyBorder="1"/>
    <xf numFmtId="0" fontId="5" fillId="0" borderId="21" xfId="0" applyFont="1" applyBorder="1" applyAlignment="1">
      <alignment horizontal="left" vertical="center" wrapText="1"/>
    </xf>
    <xf numFmtId="0" fontId="5" fillId="0" borderId="58" xfId="0" applyFont="1" applyBorder="1" applyAlignment="1">
      <alignment horizontal="left" vertical="center" wrapText="1"/>
    </xf>
    <xf numFmtId="0" fontId="9" fillId="0" borderId="57" xfId="0" applyFont="1" applyBorder="1" applyAlignment="1">
      <alignment vertical="top" wrapText="1"/>
    </xf>
    <xf numFmtId="0" fontId="9" fillId="0" borderId="58" xfId="0" applyFont="1" applyBorder="1" applyAlignment="1">
      <alignment vertical="top" wrapText="1"/>
    </xf>
    <xf numFmtId="0" fontId="5" fillId="0" borderId="57" xfId="0" applyFont="1" applyBorder="1" applyAlignment="1">
      <alignment vertical="top" wrapText="1"/>
    </xf>
    <xf numFmtId="0" fontId="8" fillId="0" borderId="57" xfId="0" applyFont="1" applyBorder="1" applyAlignment="1">
      <alignment vertical="top" wrapText="1"/>
    </xf>
    <xf numFmtId="0" fontId="5" fillId="0" borderId="58" xfId="0" applyFont="1" applyBorder="1" applyAlignment="1">
      <alignment vertical="top" wrapText="1"/>
    </xf>
    <xf numFmtId="0" fontId="3" fillId="13" borderId="59" xfId="0" applyFont="1" applyFill="1" applyBorder="1"/>
    <xf numFmtId="0" fontId="3" fillId="13" borderId="24" xfId="0" applyFont="1" applyFill="1" applyBorder="1"/>
    <xf numFmtId="0" fontId="6" fillId="13" borderId="24" xfId="0" applyFont="1" applyFill="1" applyBorder="1" applyAlignment="1">
      <alignment vertical="top" wrapText="1"/>
    </xf>
    <xf numFmtId="0" fontId="3" fillId="13" borderId="22" xfId="0" applyFont="1" applyFill="1" applyBorder="1"/>
    <xf numFmtId="0" fontId="3" fillId="0" borderId="0" xfId="0" applyFont="1" applyAlignment="1">
      <alignment horizontal="center"/>
    </xf>
    <xf numFmtId="1" fontId="0" fillId="13" borderId="24" xfId="1" applyNumberFormat="1" applyFont="1" applyFill="1" applyBorder="1" applyAlignment="1">
      <alignment horizontal="center"/>
    </xf>
    <xf numFmtId="1" fontId="0" fillId="13" borderId="53" xfId="1" applyNumberFormat="1" applyFont="1" applyFill="1" applyBorder="1" applyAlignment="1">
      <alignment horizontal="center"/>
    </xf>
    <xf numFmtId="1" fontId="0" fillId="13" borderId="23" xfId="1" applyNumberFormat="1" applyFont="1" applyFill="1" applyBorder="1" applyAlignment="1">
      <alignment horizontal="center"/>
    </xf>
    <xf numFmtId="0" fontId="3" fillId="13" borderId="60" xfId="0" applyFont="1" applyFill="1" applyBorder="1"/>
    <xf numFmtId="0" fontId="0" fillId="0" borderId="19" xfId="0" applyBorder="1"/>
    <xf numFmtId="0" fontId="5" fillId="0" borderId="19" xfId="0" applyFont="1" applyBorder="1" applyAlignment="1">
      <alignment vertical="top" wrapText="1"/>
    </xf>
    <xf numFmtId="0" fontId="8" fillId="0" borderId="19" xfId="0" applyFont="1" applyBorder="1" applyAlignment="1">
      <alignment vertical="top" wrapText="1"/>
    </xf>
    <xf numFmtId="0" fontId="0" fillId="0" borderId="6" xfId="0" applyBorder="1" applyAlignment="1">
      <alignment horizontal="left"/>
    </xf>
    <xf numFmtId="0" fontId="0" fillId="0" borderId="9" xfId="0" applyBorder="1" applyAlignment="1">
      <alignment horizontal="left"/>
    </xf>
    <xf numFmtId="0" fontId="3" fillId="13" borderId="4" xfId="0" applyFont="1" applyFill="1" applyBorder="1"/>
    <xf numFmtId="0" fontId="25" fillId="0" borderId="5" xfId="0" applyFont="1" applyBorder="1" applyProtection="1">
      <protection locked="0"/>
    </xf>
    <xf numFmtId="0" fontId="25" fillId="0" borderId="0" xfId="0" applyFont="1" applyProtection="1">
      <protection locked="0"/>
    </xf>
    <xf numFmtId="0" fontId="25" fillId="0" borderId="6" xfId="0" applyFont="1" applyBorder="1" applyProtection="1">
      <protection locked="0"/>
    </xf>
    <xf numFmtId="44" fontId="25" fillId="0" borderId="0" xfId="0" applyNumberFormat="1" applyFont="1" applyProtection="1">
      <protection locked="0"/>
    </xf>
    <xf numFmtId="0" fontId="25" fillId="0" borderId="0" xfId="0" applyFont="1"/>
    <xf numFmtId="2" fontId="25" fillId="0" borderId="0" xfId="0" applyNumberFormat="1" applyFont="1" applyProtection="1">
      <protection locked="0"/>
    </xf>
    <xf numFmtId="2" fontId="25" fillId="0" borderId="8" xfId="0" applyNumberFormat="1" applyFont="1" applyBorder="1" applyProtection="1">
      <protection locked="0"/>
    </xf>
    <xf numFmtId="0" fontId="3" fillId="13" borderId="10" xfId="0" applyFont="1" applyFill="1" applyBorder="1"/>
    <xf numFmtId="0" fontId="3" fillId="13" borderId="11" xfId="0" applyFont="1" applyFill="1" applyBorder="1"/>
    <xf numFmtId="0" fontId="3" fillId="0" borderId="0" xfId="0" applyFont="1"/>
    <xf numFmtId="2" fontId="25" fillId="0" borderId="6" xfId="0" applyNumberFormat="1" applyFont="1" applyBorder="1" applyProtection="1">
      <protection locked="0"/>
    </xf>
    <xf numFmtId="2" fontId="25" fillId="0" borderId="9" xfId="0" applyNumberFormat="1" applyFont="1" applyBorder="1" applyProtection="1">
      <protection locked="0"/>
    </xf>
    <xf numFmtId="0" fontId="0" fillId="13" borderId="12" xfId="0" applyFill="1" applyBorder="1"/>
    <xf numFmtId="0" fontId="25" fillId="0" borderId="2" xfId="0" applyFont="1" applyBorder="1" applyProtection="1">
      <protection locked="0"/>
    </xf>
    <xf numFmtId="0" fontId="24" fillId="0" borderId="3" xfId="0" applyFont="1" applyBorder="1" applyProtection="1">
      <protection locked="0"/>
    </xf>
    <xf numFmtId="0" fontId="25" fillId="0" borderId="3" xfId="0" applyFont="1" applyBorder="1" applyProtection="1">
      <protection locked="0"/>
    </xf>
    <xf numFmtId="0" fontId="25" fillId="0" borderId="4" xfId="0" applyFont="1" applyBorder="1" applyProtection="1">
      <protection locked="0"/>
    </xf>
    <xf numFmtId="0" fontId="23" fillId="0" borderId="5" xfId="0" applyFont="1" applyBorder="1" applyAlignment="1">
      <alignment horizontal="center"/>
    </xf>
    <xf numFmtId="0" fontId="23" fillId="0" borderId="7" xfId="0" applyFont="1" applyBorder="1" applyAlignment="1">
      <alignment horizontal="center"/>
    </xf>
    <xf numFmtId="0" fontId="3" fillId="13" borderId="53" xfId="0" applyFont="1" applyFill="1" applyBorder="1"/>
    <xf numFmtId="0" fontId="3" fillId="13" borderId="2" xfId="0" applyFont="1" applyFill="1" applyBorder="1" applyAlignment="1">
      <alignment horizontal="left"/>
    </xf>
    <xf numFmtId="0" fontId="0" fillId="0" borderId="5" xfId="0" applyBorder="1" applyAlignment="1">
      <alignment horizontal="center"/>
    </xf>
    <xf numFmtId="0" fontId="0" fillId="0" borderId="7" xfId="0" applyBorder="1" applyAlignment="1">
      <alignment horizontal="center"/>
    </xf>
    <xf numFmtId="44" fontId="0" fillId="0" borderId="0" xfId="0" applyNumberFormat="1"/>
    <xf numFmtId="3" fontId="0" fillId="0" borderId="0" xfId="0" applyNumberFormat="1" applyAlignment="1">
      <alignment horizontal="center"/>
    </xf>
    <xf numFmtId="0" fontId="17" fillId="4" borderId="2" xfId="4" applyFont="1" applyFill="1" applyBorder="1"/>
    <xf numFmtId="0" fontId="5" fillId="4" borderId="3" xfId="4" applyFill="1" applyBorder="1"/>
    <xf numFmtId="14" fontId="5" fillId="4" borderId="3" xfId="4" applyNumberFormat="1" applyFill="1" applyBorder="1"/>
    <xf numFmtId="0" fontId="5" fillId="4" borderId="4" xfId="4" applyFill="1" applyBorder="1"/>
    <xf numFmtId="0" fontId="17" fillId="0" borderId="5" xfId="4" applyFont="1" applyBorder="1"/>
    <xf numFmtId="0" fontId="17" fillId="0" borderId="5" xfId="4" applyFont="1" applyBorder="1" applyAlignment="1">
      <alignment vertical="center"/>
    </xf>
    <xf numFmtId="0" fontId="7" fillId="0" borderId="6" xfId="4" applyFont="1" applyBorder="1" applyAlignment="1">
      <alignment horizontal="center"/>
    </xf>
    <xf numFmtId="44" fontId="5" fillId="0" borderId="6" xfId="2" applyFont="1" applyBorder="1" applyAlignment="1"/>
    <xf numFmtId="0" fontId="17" fillId="6" borderId="5" xfId="4" applyFont="1" applyFill="1" applyBorder="1"/>
    <xf numFmtId="44" fontId="5" fillId="6" borderId="6" xfId="2" applyFont="1" applyFill="1" applyBorder="1" applyAlignment="1"/>
    <xf numFmtId="44" fontId="7" fillId="0" borderId="6" xfId="2" applyFont="1" applyBorder="1" applyAlignment="1"/>
    <xf numFmtId="0" fontId="17" fillId="0" borderId="7" xfId="4" applyFont="1" applyBorder="1"/>
    <xf numFmtId="0" fontId="24" fillId="0" borderId="0" xfId="0" applyFont="1" applyAlignment="1">
      <alignment horizontal="right" vertical="center"/>
    </xf>
    <xf numFmtId="173" fontId="29" fillId="0" borderId="16" xfId="3" applyNumberFormat="1" applyFont="1" applyBorder="1" applyAlignment="1">
      <alignment horizontal="left" vertical="center" wrapText="1"/>
    </xf>
    <xf numFmtId="0" fontId="67" fillId="0" borderId="16"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69" fillId="0" borderId="16" xfId="0" applyFont="1" applyBorder="1" applyAlignment="1">
      <alignment horizontal="center" vertical="center"/>
    </xf>
    <xf numFmtId="0" fontId="0" fillId="7" borderId="16" xfId="0" applyFill="1" applyBorder="1" applyAlignment="1">
      <alignment horizontal="center"/>
    </xf>
    <xf numFmtId="0" fontId="0" fillId="0" borderId="16" xfId="0" applyBorder="1" applyAlignment="1">
      <alignment horizontal="center"/>
    </xf>
    <xf numFmtId="0" fontId="0" fillId="0" borderId="0" xfId="0" applyAlignment="1">
      <alignment horizontal="left"/>
    </xf>
    <xf numFmtId="44" fontId="7" fillId="0" borderId="6" xfId="2" applyFont="1" applyBorder="1" applyAlignment="1">
      <alignment horizontal="center"/>
    </xf>
    <xf numFmtId="0" fontId="17" fillId="0" borderId="7" xfId="4" applyFont="1" applyBorder="1" applyAlignment="1">
      <alignment horizontal="left"/>
    </xf>
    <xf numFmtId="0" fontId="3" fillId="13" borderId="5" xfId="0" applyFont="1" applyFill="1" applyBorder="1" applyAlignment="1">
      <alignment horizontal="left"/>
    </xf>
    <xf numFmtId="0" fontId="0" fillId="0" borderId="5" xfId="0" applyBorder="1"/>
    <xf numFmtId="0" fontId="0" fillId="0" borderId="7" xfId="0" applyBorder="1"/>
    <xf numFmtId="0" fontId="3" fillId="13" borderId="2" xfId="0" applyFont="1" applyFill="1" applyBorder="1"/>
    <xf numFmtId="0" fontId="3" fillId="13" borderId="24" xfId="0" applyFont="1" applyFill="1" applyBorder="1" applyAlignment="1">
      <alignment horizontal="left"/>
    </xf>
    <xf numFmtId="0" fontId="16" fillId="0" borderId="23" xfId="0" applyFont="1" applyBorder="1" applyAlignment="1">
      <alignment vertical="center"/>
    </xf>
    <xf numFmtId="0" fontId="0" fillId="3" borderId="0" xfId="0" applyFill="1"/>
    <xf numFmtId="0" fontId="17" fillId="4" borderId="3" xfId="4" applyFont="1" applyFill="1" applyBorder="1"/>
    <xf numFmtId="0" fontId="9" fillId="0" borderId="5" xfId="4" applyFont="1" applyBorder="1" applyAlignment="1">
      <alignment vertical="center"/>
    </xf>
    <xf numFmtId="0" fontId="17" fillId="0" borderId="9" xfId="4" applyFont="1" applyBorder="1" applyAlignment="1">
      <alignment horizontal="right"/>
    </xf>
    <xf numFmtId="0" fontId="17" fillId="0" borderId="5" xfId="4" applyFont="1" applyBorder="1" applyAlignment="1">
      <alignment wrapText="1"/>
    </xf>
    <xf numFmtId="0" fontId="22" fillId="0" borderId="8" xfId="0" applyFont="1" applyBorder="1"/>
    <xf numFmtId="0" fontId="71" fillId="0" borderId="0" xfId="0" applyFont="1"/>
    <xf numFmtId="0" fontId="71" fillId="0" borderId="0" xfId="0" applyFont="1" applyAlignment="1">
      <alignment vertical="center"/>
    </xf>
    <xf numFmtId="0" fontId="1" fillId="0" borderId="0" xfId="0" applyFont="1" applyAlignment="1">
      <alignment horizontal="left" vertical="center" wrapText="1"/>
    </xf>
    <xf numFmtId="0" fontId="73" fillId="15" borderId="1" xfId="0" applyFont="1" applyFill="1" applyBorder="1" applyAlignment="1" applyProtection="1">
      <alignment horizontal="center" vertical="center"/>
      <protection locked="0"/>
    </xf>
    <xf numFmtId="0" fontId="73" fillId="15" borderId="9" xfId="0" applyFont="1" applyFill="1" applyBorder="1" applyAlignment="1" applyProtection="1">
      <alignment horizontal="center" vertical="center"/>
      <protection locked="0"/>
    </xf>
    <xf numFmtId="0" fontId="73" fillId="15" borderId="8" xfId="0" applyFont="1" applyFill="1" applyBorder="1" applyAlignment="1" applyProtection="1">
      <alignment horizontal="center" vertical="center"/>
      <protection locked="0"/>
    </xf>
    <xf numFmtId="0" fontId="73" fillId="15" borderId="23" xfId="0" applyFont="1" applyFill="1" applyBorder="1" applyAlignment="1" applyProtection="1">
      <alignment horizontal="center" vertical="center"/>
      <protection locked="0"/>
    </xf>
    <xf numFmtId="0" fontId="73" fillId="16" borderId="8" xfId="0" applyFont="1" applyFill="1" applyBorder="1" applyAlignment="1" applyProtection="1">
      <alignment horizontal="center" vertical="center"/>
      <protection locked="0"/>
    </xf>
    <xf numFmtId="0" fontId="73" fillId="16" borderId="9" xfId="0" applyFont="1" applyFill="1" applyBorder="1" applyAlignment="1" applyProtection="1">
      <alignment horizontal="center" vertical="center"/>
      <protection locked="0"/>
    </xf>
    <xf numFmtId="0" fontId="73" fillId="0" borderId="9" xfId="0" applyFont="1" applyBorder="1" applyAlignment="1" applyProtection="1">
      <alignment horizontal="center" vertical="center"/>
      <protection locked="0"/>
    </xf>
    <xf numFmtId="0" fontId="73" fillId="0" borderId="8" xfId="0" applyFont="1" applyBorder="1" applyAlignment="1" applyProtection="1">
      <alignment horizontal="center" vertical="center"/>
      <protection locked="0"/>
    </xf>
    <xf numFmtId="0" fontId="73" fillId="0" borderId="23" xfId="0" applyFont="1" applyBorder="1" applyAlignment="1" applyProtection="1">
      <alignment horizontal="center" vertical="center"/>
      <protection locked="0"/>
    </xf>
    <xf numFmtId="0" fontId="73" fillId="15" borderId="0" xfId="0" applyFont="1" applyFill="1" applyAlignment="1" applyProtection="1">
      <alignment horizontal="center" vertical="center"/>
      <protection locked="0"/>
    </xf>
    <xf numFmtId="0" fontId="1" fillId="0" borderId="0" xfId="0" applyFont="1" applyProtection="1">
      <protection locked="0"/>
    </xf>
    <xf numFmtId="0" fontId="77" fillId="0" borderId="0" xfId="0" applyFont="1" applyAlignment="1" applyProtection="1">
      <alignment vertical="center"/>
      <protection locked="0"/>
    </xf>
    <xf numFmtId="0" fontId="73" fillId="0" borderId="12" xfId="0" applyFont="1" applyBorder="1" applyAlignment="1" applyProtection="1">
      <alignment horizontal="center" vertical="center" wrapText="1"/>
      <protection locked="0"/>
    </xf>
    <xf numFmtId="0" fontId="73" fillId="15" borderId="9" xfId="0" applyFont="1" applyFill="1" applyBorder="1" applyAlignment="1" applyProtection="1">
      <alignment horizontal="right" vertical="center" wrapText="1"/>
      <protection locked="0"/>
    </xf>
    <xf numFmtId="0" fontId="73" fillId="15" borderId="9" xfId="0" applyFont="1" applyFill="1" applyBorder="1" applyAlignment="1" applyProtection="1">
      <alignment horizontal="center" vertical="center" wrapText="1"/>
      <protection locked="0"/>
    </xf>
    <xf numFmtId="0" fontId="74" fillId="15" borderId="11" xfId="0" applyFont="1" applyFill="1" applyBorder="1" applyAlignment="1" applyProtection="1">
      <alignment horizontal="right" vertical="center"/>
      <protection locked="0"/>
    </xf>
    <xf numFmtId="0" fontId="74" fillId="15" borderId="9" xfId="0" applyFont="1" applyFill="1" applyBorder="1" applyAlignment="1" applyProtection="1">
      <alignment horizontal="right" vertical="center"/>
      <protection locked="0"/>
    </xf>
    <xf numFmtId="0" fontId="73" fillId="0" borderId="66" xfId="0" applyFont="1" applyBorder="1" applyAlignment="1" applyProtection="1">
      <alignment vertical="center"/>
      <protection locked="0"/>
    </xf>
    <xf numFmtId="0" fontId="73" fillId="0" borderId="48" xfId="0" applyFont="1" applyBorder="1" applyAlignment="1" applyProtection="1">
      <alignment vertical="center"/>
      <protection locked="0"/>
    </xf>
    <xf numFmtId="0" fontId="74" fillId="15" borderId="23" xfId="0" applyFont="1" applyFill="1" applyBorder="1" applyAlignment="1" applyProtection="1">
      <alignment horizontal="right" vertical="center"/>
      <protection locked="0"/>
    </xf>
    <xf numFmtId="0" fontId="36" fillId="0" borderId="5" xfId="0" applyFont="1" applyBorder="1" applyProtection="1">
      <protection locked="0"/>
    </xf>
    <xf numFmtId="0" fontId="36" fillId="0" borderId="6" xfId="0" applyFont="1" applyBorder="1" applyProtection="1">
      <protection locked="0"/>
    </xf>
    <xf numFmtId="0" fontId="74" fillId="0" borderId="9" xfId="0" applyFont="1" applyBorder="1" applyAlignment="1" applyProtection="1">
      <alignment horizontal="right" vertical="center"/>
      <protection locked="0"/>
    </xf>
    <xf numFmtId="0" fontId="77" fillId="0" borderId="5" xfId="0" applyFont="1" applyBorder="1" applyAlignment="1" applyProtection="1">
      <alignment vertical="center"/>
      <protection locked="0"/>
    </xf>
    <xf numFmtId="0" fontId="36" fillId="0" borderId="0" xfId="0" applyFont="1" applyProtection="1">
      <protection locked="0"/>
    </xf>
    <xf numFmtId="0" fontId="79" fillId="0" borderId="0" xfId="0" applyFont="1" applyAlignment="1" applyProtection="1">
      <alignment horizontal="right" vertical="center"/>
      <protection locked="0"/>
    </xf>
    <xf numFmtId="0" fontId="73" fillId="0" borderId="7" xfId="0" applyFont="1" applyBorder="1" applyAlignment="1" applyProtection="1">
      <alignment vertical="center"/>
      <protection locked="0"/>
    </xf>
    <xf numFmtId="0" fontId="36" fillId="0" borderId="8" xfId="0" applyFont="1" applyBorder="1" applyProtection="1">
      <protection locked="0"/>
    </xf>
    <xf numFmtId="0" fontId="73" fillId="0" borderId="8" xfId="0" applyFont="1" applyBorder="1" applyAlignment="1" applyProtection="1">
      <alignment horizontal="right" vertical="center"/>
      <protection locked="0"/>
    </xf>
    <xf numFmtId="0" fontId="73" fillId="0" borderId="0" xfId="0" applyFont="1" applyAlignment="1" applyProtection="1">
      <alignment horizontal="right" vertical="center"/>
      <protection locked="0"/>
    </xf>
    <xf numFmtId="0" fontId="73" fillId="9" borderId="1" xfId="0" applyFont="1" applyFill="1" applyBorder="1" applyAlignment="1" applyProtection="1">
      <alignment horizontal="center" vertical="center"/>
      <protection locked="0"/>
    </xf>
    <xf numFmtId="0" fontId="73" fillId="9" borderId="9" xfId="0" applyFont="1" applyFill="1" applyBorder="1" applyAlignment="1" applyProtection="1">
      <alignment horizontal="center" vertical="center"/>
      <protection locked="0"/>
    </xf>
    <xf numFmtId="0" fontId="22" fillId="0" borderId="47" xfId="0" applyFont="1" applyBorder="1"/>
    <xf numFmtId="0" fontId="22" fillId="0" borderId="11" xfId="0" applyFont="1" applyBorder="1"/>
    <xf numFmtId="0" fontId="23" fillId="0" borderId="11" xfId="0" applyFont="1" applyBorder="1"/>
    <xf numFmtId="0" fontId="23" fillId="0" borderId="0" xfId="0" applyFont="1" applyAlignment="1">
      <alignment horizontal="right"/>
    </xf>
    <xf numFmtId="0" fontId="22" fillId="0" borderId="16" xfId="0" applyFont="1" applyBorder="1" applyAlignment="1">
      <alignment horizontal="center"/>
    </xf>
    <xf numFmtId="0" fontId="22" fillId="0" borderId="27" xfId="0" applyFont="1" applyBorder="1" applyAlignment="1">
      <alignment horizontal="center"/>
    </xf>
    <xf numFmtId="0" fontId="22" fillId="0" borderId="3" xfId="0" applyFont="1" applyBorder="1" applyAlignment="1">
      <alignment vertical="center"/>
    </xf>
    <xf numFmtId="9" fontId="22" fillId="3" borderId="14" xfId="1" applyFont="1" applyFill="1" applyBorder="1" applyAlignment="1" applyProtection="1">
      <alignment horizontal="center"/>
    </xf>
    <xf numFmtId="9" fontId="22" fillId="0" borderId="14" xfId="1" applyFont="1" applyBorder="1" applyAlignment="1" applyProtection="1">
      <alignment horizontal="center"/>
    </xf>
    <xf numFmtId="9" fontId="22" fillId="0" borderId="5" xfId="1" applyFont="1" applyBorder="1" applyAlignment="1" applyProtection="1">
      <alignment horizontal="center"/>
    </xf>
    <xf numFmtId="0" fontId="22" fillId="0" borderId="0" xfId="0" applyFont="1" applyAlignment="1">
      <alignment horizontal="right"/>
    </xf>
    <xf numFmtId="0" fontId="22" fillId="0" borderId="26" xfId="0" applyFont="1" applyBorder="1"/>
    <xf numFmtId="0" fontId="22" fillId="10" borderId="16" xfId="0" applyFont="1" applyFill="1" applyBorder="1" applyAlignment="1" applyProtection="1">
      <alignment horizontal="center" wrapText="1"/>
      <protection locked="0"/>
    </xf>
    <xf numFmtId="0" fontId="22" fillId="10" borderId="62" xfId="0" applyFont="1" applyFill="1" applyBorder="1" applyAlignment="1" applyProtection="1">
      <alignment horizontal="center" vertical="center" wrapText="1"/>
      <protection locked="0"/>
    </xf>
    <xf numFmtId="0" fontId="22" fillId="0" borderId="80" xfId="0" applyFont="1" applyBorder="1"/>
    <xf numFmtId="0" fontId="22" fillId="0" borderId="5" xfId="0" applyFont="1" applyBorder="1"/>
    <xf numFmtId="0" fontId="22" fillId="10" borderId="87" xfId="0" applyFont="1" applyFill="1" applyBorder="1" applyAlignment="1" applyProtection="1">
      <alignment horizontal="center" vertical="center" wrapText="1"/>
      <protection locked="0"/>
    </xf>
    <xf numFmtId="0" fontId="22" fillId="10" borderId="49" xfId="0" applyFont="1" applyFill="1" applyBorder="1" applyAlignment="1" applyProtection="1">
      <alignment horizontal="center" wrapText="1"/>
      <protection locked="0"/>
    </xf>
    <xf numFmtId="0" fontId="22" fillId="0" borderId="26" xfId="0" applyFont="1" applyBorder="1" applyAlignment="1">
      <alignment horizontal="center"/>
    </xf>
    <xf numFmtId="0" fontId="23" fillId="0" borderId="36" xfId="0" applyFont="1" applyBorder="1"/>
    <xf numFmtId="9" fontId="22" fillId="0" borderId="2" xfId="1" applyFont="1" applyBorder="1" applyAlignment="1" applyProtection="1">
      <alignment horizontal="center"/>
    </xf>
    <xf numFmtId="0" fontId="23" fillId="0" borderId="45" xfId="0" applyFont="1" applyBorder="1"/>
    <xf numFmtId="0" fontId="23" fillId="0" borderId="0" xfId="0" applyFont="1" applyAlignment="1">
      <alignment horizontal="left" vertical="top" wrapText="1"/>
    </xf>
    <xf numFmtId="0" fontId="22" fillId="0" borderId="27" xfId="0" applyFont="1" applyBorder="1" applyAlignment="1">
      <alignment horizontal="left"/>
    </xf>
    <xf numFmtId="0" fontId="22" fillId="0" borderId="31" xfId="0" applyFont="1" applyBorder="1" applyAlignment="1">
      <alignment horizontal="center"/>
    </xf>
    <xf numFmtId="0" fontId="22" fillId="0" borderId="52" xfId="0" applyFont="1" applyBorder="1" applyAlignment="1">
      <alignment horizontal="center"/>
    </xf>
    <xf numFmtId="0" fontId="22" fillId="0" borderId="61" xfId="0" applyFont="1" applyBorder="1" applyAlignment="1">
      <alignment horizontal="center" vertical="center" wrapText="1"/>
    </xf>
    <xf numFmtId="0" fontId="22" fillId="3" borderId="5" xfId="0" applyFont="1" applyFill="1" applyBorder="1" applyAlignment="1">
      <alignment horizontal="center"/>
    </xf>
    <xf numFmtId="0" fontId="23" fillId="0" borderId="5" xfId="0" applyFont="1" applyBorder="1"/>
    <xf numFmtId="0" fontId="10" fillId="3" borderId="0" xfId="0" applyFont="1" applyFill="1" applyAlignment="1">
      <alignment horizontal="center"/>
    </xf>
    <xf numFmtId="44" fontId="22" fillId="0" borderId="0" xfId="0" applyNumberFormat="1" applyFont="1"/>
    <xf numFmtId="2" fontId="22" fillId="10" borderId="26" xfId="0" applyNumberFormat="1" applyFont="1" applyFill="1" applyBorder="1" applyAlignment="1" applyProtection="1">
      <alignment horizontal="center"/>
      <protection locked="0"/>
    </xf>
    <xf numFmtId="2" fontId="22" fillId="10" borderId="16" xfId="0" applyNumberFormat="1" applyFont="1" applyFill="1" applyBorder="1" applyAlignment="1" applyProtection="1">
      <alignment horizontal="center"/>
      <protection locked="0"/>
    </xf>
    <xf numFmtId="4" fontId="22" fillId="10" borderId="27" xfId="0" applyNumberFormat="1" applyFont="1" applyFill="1" applyBorder="1" applyAlignment="1" applyProtection="1">
      <alignment horizontal="center"/>
      <protection locked="0"/>
    </xf>
    <xf numFmtId="0" fontId="23" fillId="0" borderId="0" xfId="0" applyFont="1" applyAlignment="1">
      <alignment horizontal="center"/>
    </xf>
    <xf numFmtId="0" fontId="23" fillId="0" borderId="6" xfId="0" applyFont="1" applyBorder="1" applyAlignment="1">
      <alignment horizontal="left"/>
    </xf>
    <xf numFmtId="0" fontId="23" fillId="0" borderId="2" xfId="0" applyFont="1" applyBorder="1" applyAlignment="1">
      <alignment vertical="center"/>
    </xf>
    <xf numFmtId="0" fontId="22" fillId="0" borderId="6" xfId="0" applyFont="1" applyBorder="1"/>
    <xf numFmtId="44" fontId="22" fillId="3" borderId="13" xfId="2" applyFont="1" applyFill="1" applyBorder="1" applyProtection="1"/>
    <xf numFmtId="44" fontId="22" fillId="3" borderId="15" xfId="2" applyFont="1" applyFill="1" applyBorder="1" applyProtection="1"/>
    <xf numFmtId="167" fontId="22" fillId="0" borderId="0" xfId="0" applyNumberFormat="1" applyFont="1"/>
    <xf numFmtId="44" fontId="22" fillId="0" borderId="13" xfId="2" applyFont="1" applyBorder="1" applyProtection="1"/>
    <xf numFmtId="44" fontId="22" fillId="0" borderId="15" xfId="2" applyFont="1" applyBorder="1" applyProtection="1"/>
    <xf numFmtId="3" fontId="22" fillId="10" borderId="27" xfId="0" applyNumberFormat="1" applyFont="1" applyFill="1" applyBorder="1" applyAlignment="1" applyProtection="1">
      <alignment horizontal="center"/>
      <protection locked="0"/>
    </xf>
    <xf numFmtId="0" fontId="23" fillId="0" borderId="6" xfId="0" applyFont="1" applyBorder="1" applyAlignment="1">
      <alignment horizontal="center"/>
    </xf>
    <xf numFmtId="0" fontId="88" fillId="0" borderId="0" xfId="0" applyFont="1" applyAlignment="1">
      <alignment horizontal="right"/>
    </xf>
    <xf numFmtId="2" fontId="88" fillId="0" borderId="0" xfId="0" applyNumberFormat="1" applyFont="1" applyAlignment="1">
      <alignment horizontal="center"/>
    </xf>
    <xf numFmtId="0" fontId="88" fillId="0" borderId="8" xfId="0" applyFont="1" applyBorder="1"/>
    <xf numFmtId="0" fontId="88" fillId="0" borderId="8" xfId="0" applyFont="1" applyBorder="1" applyAlignment="1">
      <alignment horizontal="right"/>
    </xf>
    <xf numFmtId="44" fontId="88" fillId="0" borderId="8" xfId="2" applyFont="1" applyBorder="1" applyProtection="1"/>
    <xf numFmtId="44" fontId="88" fillId="0" borderId="9" xfId="2" applyFont="1" applyBorder="1" applyProtection="1"/>
    <xf numFmtId="49" fontId="23" fillId="0" borderId="3" xfId="0" applyNumberFormat="1" applyFont="1" applyBorder="1" applyAlignment="1">
      <alignment horizontal="left"/>
    </xf>
    <xf numFmtId="0" fontId="22" fillId="0" borderId="5" xfId="0" applyFont="1" applyBorder="1" applyAlignment="1">
      <alignment horizontal="center"/>
    </xf>
    <xf numFmtId="0" fontId="22" fillId="0" borderId="6" xfId="0" applyFont="1" applyBorder="1" applyAlignment="1">
      <alignment horizontal="center"/>
    </xf>
    <xf numFmtId="0" fontId="23" fillId="0" borderId="0" xfId="0" applyFont="1" applyAlignment="1">
      <alignment horizontal="right" vertical="center"/>
    </xf>
    <xf numFmtId="44" fontId="22" fillId="0" borderId="15" xfId="0" applyNumberFormat="1" applyFont="1" applyBorder="1"/>
    <xf numFmtId="44" fontId="22" fillId="0" borderId="6" xfId="0" applyNumberFormat="1" applyFont="1" applyBorder="1"/>
    <xf numFmtId="44" fontId="22" fillId="0" borderId="4" xfId="0" applyNumberFormat="1" applyFont="1" applyBorder="1"/>
    <xf numFmtId="0" fontId="22" fillId="3" borderId="0" xfId="0" applyFont="1" applyFill="1"/>
    <xf numFmtId="0" fontId="22" fillId="3" borderId="6" xfId="0" applyFont="1" applyFill="1" applyBorder="1" applyAlignment="1">
      <alignment horizontal="right"/>
    </xf>
    <xf numFmtId="0" fontId="22" fillId="3" borderId="0" xfId="0" applyFont="1" applyFill="1" applyAlignment="1">
      <alignment horizontal="right"/>
    </xf>
    <xf numFmtId="0" fontId="22" fillId="3" borderId="6" xfId="0" applyFont="1" applyFill="1" applyBorder="1"/>
    <xf numFmtId="0" fontId="22" fillId="0" borderId="81" xfId="0" applyFont="1" applyBorder="1"/>
    <xf numFmtId="0" fontId="22" fillId="0" borderId="82" xfId="0" applyFont="1" applyBorder="1"/>
    <xf numFmtId="0" fontId="22" fillId="3" borderId="82" xfId="0" applyFont="1" applyFill="1" applyBorder="1"/>
    <xf numFmtId="0" fontId="22" fillId="3" borderId="83" xfId="0" applyFont="1" applyFill="1" applyBorder="1"/>
    <xf numFmtId="0" fontId="22" fillId="0" borderId="84" xfId="0" applyFont="1" applyBorder="1"/>
    <xf numFmtId="0" fontId="22" fillId="0" borderId="85" xfId="0" applyFont="1" applyBorder="1"/>
    <xf numFmtId="0" fontId="22" fillId="3" borderId="85" xfId="0" applyFont="1" applyFill="1" applyBorder="1"/>
    <xf numFmtId="44" fontId="22" fillId="3" borderId="85" xfId="0" applyNumberFormat="1" applyFont="1" applyFill="1" applyBorder="1"/>
    <xf numFmtId="0" fontId="22" fillId="3" borderId="86" xfId="0" applyFont="1" applyFill="1" applyBorder="1"/>
    <xf numFmtId="2" fontId="22" fillId="3" borderId="0" xfId="0" applyNumberFormat="1" applyFont="1" applyFill="1"/>
    <xf numFmtId="44" fontId="22" fillId="3" borderId="0" xfId="0" applyNumberFormat="1" applyFont="1" applyFill="1"/>
    <xf numFmtId="0" fontId="22" fillId="0" borderId="19" xfId="0" applyFont="1" applyBorder="1"/>
    <xf numFmtId="0" fontId="22" fillId="3" borderId="19" xfId="0" applyFont="1" applyFill="1" applyBorder="1"/>
    <xf numFmtId="0" fontId="22" fillId="3" borderId="79" xfId="0" applyFont="1" applyFill="1" applyBorder="1"/>
    <xf numFmtId="44" fontId="22" fillId="0" borderId="0" xfId="2" applyFont="1" applyBorder="1" applyProtection="1"/>
    <xf numFmtId="44" fontId="22" fillId="0" borderId="6" xfId="2" applyFont="1" applyBorder="1" applyProtection="1"/>
    <xf numFmtId="1" fontId="22" fillId="10" borderId="16" xfId="0" applyNumberFormat="1" applyFont="1" applyFill="1" applyBorder="1" applyProtection="1">
      <protection locked="0"/>
    </xf>
    <xf numFmtId="0" fontId="22" fillId="10" borderId="16" xfId="0" applyFont="1" applyFill="1" applyBorder="1" applyProtection="1">
      <protection locked="0"/>
    </xf>
    <xf numFmtId="44" fontId="22" fillId="3" borderId="16" xfId="2" applyFont="1" applyFill="1" applyBorder="1" applyProtection="1"/>
    <xf numFmtId="44" fontId="22" fillId="10" borderId="13" xfId="2" applyFont="1" applyFill="1" applyBorder="1" applyProtection="1">
      <protection locked="0"/>
    </xf>
    <xf numFmtId="9" fontId="22" fillId="0" borderId="16" xfId="1" applyFont="1" applyBorder="1" applyAlignment="1" applyProtection="1">
      <alignment horizontal="center"/>
    </xf>
    <xf numFmtId="0" fontId="23" fillId="3" borderId="0" xfId="0" applyFont="1" applyFill="1" applyAlignment="1">
      <alignment horizontal="center"/>
    </xf>
    <xf numFmtId="2" fontId="22" fillId="10" borderId="78" xfId="0" applyNumberFormat="1" applyFont="1" applyFill="1" applyBorder="1" applyAlignment="1" applyProtection="1">
      <alignment horizontal="center"/>
      <protection locked="0"/>
    </xf>
    <xf numFmtId="2" fontId="22" fillId="10" borderId="54" xfId="0" applyNumberFormat="1" applyFont="1" applyFill="1" applyBorder="1" applyAlignment="1" applyProtection="1">
      <alignment horizontal="center"/>
      <protection locked="0"/>
    </xf>
    <xf numFmtId="0" fontId="23" fillId="10" borderId="1" xfId="0" applyFont="1" applyFill="1" applyBorder="1" applyAlignment="1" applyProtection="1">
      <alignment horizontal="center"/>
      <protection locked="0"/>
    </xf>
    <xf numFmtId="0" fontId="22" fillId="0" borderId="38" xfId="0" applyFont="1" applyBorder="1"/>
    <xf numFmtId="0" fontId="23" fillId="0" borderId="8" xfId="0" applyFont="1" applyBorder="1"/>
    <xf numFmtId="0" fontId="23" fillId="0" borderId="3" xfId="0" applyFont="1" applyBorder="1"/>
    <xf numFmtId="0" fontId="23" fillId="0" borderId="38" xfId="0" applyFont="1" applyBorder="1"/>
    <xf numFmtId="0" fontId="22" fillId="0" borderId="78" xfId="0" applyFont="1" applyBorder="1"/>
    <xf numFmtId="0" fontId="22" fillId="0" borderId="26" xfId="0" applyFont="1" applyBorder="1" applyAlignment="1">
      <alignment horizontal="left" wrapText="1"/>
    </xf>
    <xf numFmtId="0" fontId="91" fillId="0" borderId="0" xfId="0" applyFont="1"/>
    <xf numFmtId="0" fontId="93" fillId="0" borderId="47" xfId="0" applyFont="1" applyBorder="1"/>
    <xf numFmtId="14" fontId="3" fillId="2" borderId="16" xfId="0" applyNumberFormat="1" applyFont="1" applyFill="1" applyBorder="1" applyAlignment="1">
      <alignment horizontal="left"/>
    </xf>
    <xf numFmtId="167" fontId="22" fillId="10" borderId="16" xfId="0" applyNumberFormat="1" applyFont="1" applyFill="1" applyBorder="1" applyProtection="1">
      <protection locked="0"/>
    </xf>
    <xf numFmtId="4" fontId="22" fillId="0" borderId="27" xfId="0" applyNumberFormat="1" applyFont="1" applyBorder="1" applyAlignment="1">
      <alignment horizontal="center"/>
    </xf>
    <xf numFmtId="0" fontId="22" fillId="0" borderId="26" xfId="0" applyFont="1" applyBorder="1" applyAlignment="1">
      <alignment horizontal="left" vertical="center" wrapText="1"/>
    </xf>
    <xf numFmtId="0" fontId="23" fillId="0" borderId="32" xfId="0" applyFont="1" applyBorder="1"/>
    <xf numFmtId="2" fontId="23" fillId="0" borderId="33" xfId="0" applyNumberFormat="1" applyFont="1" applyBorder="1" applyAlignment="1">
      <alignment horizontal="center"/>
    </xf>
    <xf numFmtId="0" fontId="23" fillId="0" borderId="33" xfId="0" applyFont="1" applyBorder="1"/>
    <xf numFmtId="2" fontId="23" fillId="0" borderId="34" xfId="0" applyNumberFormat="1" applyFont="1" applyBorder="1" applyAlignment="1">
      <alignment horizontal="center"/>
    </xf>
    <xf numFmtId="167" fontId="22" fillId="0" borderId="0" xfId="0" applyNumberFormat="1" applyFont="1" applyProtection="1">
      <protection locked="0"/>
    </xf>
    <xf numFmtId="0" fontId="3" fillId="2" borderId="16" xfId="0" applyFont="1" applyFill="1" applyBorder="1" applyAlignment="1">
      <alignment horizontal="left" wrapText="1"/>
    </xf>
    <xf numFmtId="0" fontId="0" fillId="2" borderId="16" xfId="0" applyFill="1" applyBorder="1" applyAlignment="1">
      <alignment horizontal="left" wrapText="1"/>
    </xf>
    <xf numFmtId="44" fontId="22" fillId="10" borderId="16" xfId="2" applyFont="1" applyFill="1" applyBorder="1" applyAlignment="1" applyProtection="1">
      <alignment horizontal="center"/>
      <protection locked="0"/>
    </xf>
    <xf numFmtId="44" fontId="22" fillId="10" borderId="27" xfId="2" applyFont="1" applyFill="1" applyBorder="1" applyAlignment="1" applyProtection="1">
      <alignment horizontal="center"/>
      <protection locked="0"/>
    </xf>
    <xf numFmtId="0" fontId="23" fillId="0" borderId="2" xfId="0" applyFont="1" applyBorder="1" applyAlignment="1">
      <alignment horizontal="right"/>
    </xf>
    <xf numFmtId="167" fontId="22" fillId="0" borderId="0" xfId="1" applyNumberFormat="1" applyFont="1" applyBorder="1" applyProtection="1"/>
    <xf numFmtId="44" fontId="22" fillId="3" borderId="27" xfId="2" applyFont="1" applyFill="1" applyBorder="1" applyProtection="1"/>
    <xf numFmtId="0" fontId="88" fillId="0" borderId="5" xfId="0" applyFont="1" applyBorder="1"/>
    <xf numFmtId="0" fontId="88" fillId="0" borderId="7" xfId="0" applyFont="1" applyBorder="1"/>
    <xf numFmtId="0" fontId="23" fillId="10" borderId="42" xfId="0" applyFont="1" applyFill="1" applyBorder="1" applyProtection="1">
      <protection locked="0"/>
    </xf>
    <xf numFmtId="0" fontId="0" fillId="0" borderId="51" xfId="0" applyBorder="1"/>
    <xf numFmtId="0" fontId="0" fillId="0" borderId="51" xfId="0" applyBorder="1" applyAlignment="1">
      <alignment horizontal="left"/>
    </xf>
    <xf numFmtId="0" fontId="0" fillId="10" borderId="0" xfId="0" applyFill="1" applyAlignment="1">
      <alignment horizontal="center"/>
    </xf>
    <xf numFmtId="0" fontId="3" fillId="0" borderId="16" xfId="0" applyFont="1" applyBorder="1"/>
    <xf numFmtId="0" fontId="94" fillId="0" borderId="16" xfId="0" applyFont="1" applyBorder="1"/>
    <xf numFmtId="0" fontId="0" fillId="0" borderId="16" xfId="0" applyBorder="1"/>
    <xf numFmtId="0" fontId="22" fillId="0" borderId="78" xfId="0" applyFont="1" applyBorder="1" applyAlignment="1">
      <alignment vertical="top" wrapText="1"/>
    </xf>
    <xf numFmtId="0" fontId="95" fillId="0" borderId="63" xfId="0" applyFont="1" applyBorder="1" applyAlignment="1">
      <alignment vertical="center"/>
    </xf>
    <xf numFmtId="0" fontId="95" fillId="0" borderId="28" xfId="0" applyFont="1" applyBorder="1"/>
    <xf numFmtId="0" fontId="95" fillId="0" borderId="0" xfId="0" applyFont="1"/>
    <xf numFmtId="0" fontId="95" fillId="0" borderId="6" xfId="0" applyFont="1" applyBorder="1"/>
    <xf numFmtId="0" fontId="22" fillId="0" borderId="62" xfId="0" applyFont="1" applyBorder="1" applyAlignment="1" applyProtection="1">
      <alignment horizontal="center" vertical="center" wrapText="1"/>
      <protection locked="0"/>
    </xf>
    <xf numFmtId="0" fontId="18" fillId="0" borderId="20" xfId="0" applyFont="1" applyBorder="1"/>
    <xf numFmtId="0" fontId="18" fillId="0" borderId="21" xfId="0" applyFont="1" applyBorder="1"/>
    <xf numFmtId="170" fontId="32" fillId="0" borderId="52" xfId="2" applyNumberFormat="1" applyFont="1" applyFill="1" applyBorder="1" applyAlignment="1">
      <alignment horizontal="center" vertical="center"/>
    </xf>
    <xf numFmtId="167" fontId="32" fillId="0" borderId="52" xfId="1" applyNumberFormat="1" applyFont="1" applyFill="1" applyBorder="1" applyAlignment="1">
      <alignment horizontal="center" vertical="center"/>
    </xf>
    <xf numFmtId="0" fontId="93" fillId="0" borderId="26" xfId="0" applyFont="1" applyBorder="1" applyAlignment="1">
      <alignment horizontal="left" vertical="center" wrapText="1"/>
    </xf>
    <xf numFmtId="0" fontId="22" fillId="0" borderId="16" xfId="0" applyFont="1" applyBorder="1" applyAlignment="1">
      <alignment horizontal="right"/>
    </xf>
    <xf numFmtId="0" fontId="22" fillId="0" borderId="26" xfId="0" applyFont="1" applyBorder="1" applyAlignment="1">
      <alignment horizontal="right"/>
    </xf>
    <xf numFmtId="0" fontId="22" fillId="0" borderId="45" xfId="0" applyFont="1" applyBorder="1" applyAlignment="1">
      <alignment horizontal="right"/>
    </xf>
    <xf numFmtId="0" fontId="22" fillId="0" borderId="13" xfId="0" applyFont="1" applyBorder="1"/>
    <xf numFmtId="0" fontId="22" fillId="0" borderId="0" xfId="0" applyFont="1" applyAlignment="1">
      <alignment horizontal="left" vertical="top"/>
    </xf>
    <xf numFmtId="0" fontId="22" fillId="0" borderId="35" xfId="0" applyFont="1" applyBorder="1" applyAlignment="1">
      <alignment horizontal="right"/>
    </xf>
    <xf numFmtId="3" fontId="22" fillId="10" borderId="37" xfId="0" applyNumberFormat="1" applyFont="1" applyFill="1" applyBorder="1" applyAlignment="1" applyProtection="1">
      <alignment horizontal="center"/>
      <protection locked="0"/>
    </xf>
    <xf numFmtId="0" fontId="22" fillId="0" borderId="36" xfId="0" applyFont="1" applyBorder="1" applyAlignment="1">
      <alignment horizontal="right"/>
    </xf>
    <xf numFmtId="4" fontId="22" fillId="10" borderId="37" xfId="0" applyNumberFormat="1" applyFont="1" applyFill="1" applyBorder="1" applyAlignment="1" applyProtection="1">
      <alignment horizontal="center"/>
      <protection locked="0"/>
    </xf>
    <xf numFmtId="0" fontId="22" fillId="0" borderId="27" xfId="0" applyFont="1" applyBorder="1" applyAlignment="1" applyProtection="1">
      <alignment horizontal="center"/>
      <protection locked="0"/>
    </xf>
    <xf numFmtId="0" fontId="22" fillId="0" borderId="29" xfId="0" applyFont="1" applyBorder="1" applyAlignment="1" applyProtection="1">
      <alignment horizontal="center"/>
      <protection locked="0"/>
    </xf>
    <xf numFmtId="0" fontId="23" fillId="0" borderId="0" xfId="0" applyFont="1" applyAlignment="1">
      <alignment horizontal="center" vertical="center"/>
    </xf>
    <xf numFmtId="0" fontId="22" fillId="0" borderId="0" xfId="0" applyFont="1" applyAlignment="1">
      <alignment vertical="center"/>
    </xf>
    <xf numFmtId="0" fontId="23" fillId="0" borderId="6" xfId="0" applyFont="1" applyBorder="1" applyAlignment="1">
      <alignment horizontal="left" vertical="center"/>
    </xf>
    <xf numFmtId="164" fontId="32" fillId="3" borderId="94" xfId="3" applyNumberFormat="1" applyFont="1" applyFill="1" applyBorder="1" applyAlignment="1">
      <alignment horizontal="center" vertical="center" wrapText="1"/>
    </xf>
    <xf numFmtId="164" fontId="32" fillId="3" borderId="56" xfId="3" applyNumberFormat="1" applyFont="1" applyFill="1" applyBorder="1" applyAlignment="1">
      <alignment horizontal="center" vertical="center" wrapText="1"/>
    </xf>
    <xf numFmtId="170" fontId="32" fillId="0" borderId="87" xfId="2" applyNumberFormat="1" applyFont="1" applyFill="1" applyBorder="1" applyAlignment="1">
      <alignment horizontal="center" vertical="center"/>
    </xf>
    <xf numFmtId="167" fontId="32" fillId="0" borderId="87" xfId="1" applyNumberFormat="1" applyFont="1" applyFill="1" applyBorder="1" applyAlignment="1">
      <alignment horizontal="center" vertical="center"/>
    </xf>
    <xf numFmtId="175" fontId="29" fillId="6" borderId="27" xfId="2" applyNumberFormat="1" applyFont="1" applyFill="1" applyBorder="1" applyAlignment="1">
      <alignment horizontal="center" vertical="center"/>
    </xf>
    <xf numFmtId="175" fontId="29" fillId="6" borderId="26" xfId="2" applyNumberFormat="1" applyFont="1" applyFill="1" applyBorder="1" applyAlignment="1">
      <alignment horizontal="center" vertical="center"/>
    </xf>
    <xf numFmtId="175" fontId="29" fillId="0" borderId="16" xfId="2" applyNumberFormat="1" applyFont="1" applyBorder="1" applyAlignment="1">
      <alignment horizontal="center" vertical="center"/>
    </xf>
    <xf numFmtId="175" fontId="38" fillId="0" borderId="16" xfId="2" applyNumberFormat="1" applyFont="1" applyBorder="1" applyAlignment="1">
      <alignment horizontal="center" vertical="center"/>
    </xf>
    <xf numFmtId="176" fontId="28" fillId="0" borderId="1" xfId="2" applyNumberFormat="1" applyFont="1" applyBorder="1" applyAlignment="1">
      <alignment horizontal="center" vertical="center"/>
    </xf>
    <xf numFmtId="176" fontId="28" fillId="0" borderId="1" xfId="2" applyNumberFormat="1" applyFont="1" applyFill="1" applyBorder="1" applyAlignment="1">
      <alignment horizontal="center" vertical="center"/>
    </xf>
    <xf numFmtId="0" fontId="94" fillId="0" borderId="93" xfId="0" applyFont="1" applyBorder="1"/>
    <xf numFmtId="44" fontId="0" fillId="0" borderId="0" xfId="0" quotePrefix="1" applyNumberFormat="1"/>
    <xf numFmtId="0" fontId="3" fillId="0" borderId="0" xfId="0" applyFont="1" applyAlignment="1">
      <alignment horizontal="right"/>
    </xf>
    <xf numFmtId="44" fontId="0" fillId="0" borderId="0" xfId="2" applyFont="1" applyFill="1"/>
    <xf numFmtId="44" fontId="28" fillId="0" borderId="1" xfId="2" applyFont="1" applyFill="1" applyBorder="1" applyAlignment="1">
      <alignment horizontal="center" vertical="center"/>
    </xf>
    <xf numFmtId="44" fontId="28" fillId="0" borderId="1" xfId="2" applyFont="1" applyBorder="1" applyAlignment="1">
      <alignment horizontal="center" vertical="center"/>
    </xf>
    <xf numFmtId="49" fontId="0" fillId="8" borderId="16" xfId="0" applyNumberFormat="1" applyFill="1" applyBorder="1" applyAlignment="1">
      <alignment horizontal="left"/>
    </xf>
    <xf numFmtId="175" fontId="88" fillId="0" borderId="13" xfId="2" applyNumberFormat="1" applyFont="1" applyBorder="1" applyProtection="1"/>
    <xf numFmtId="175" fontId="88" fillId="0" borderId="15" xfId="2" applyNumberFormat="1" applyFont="1" applyBorder="1" applyProtection="1"/>
    <xf numFmtId="0" fontId="3" fillId="0" borderId="51" xfId="0" applyFont="1" applyBorder="1"/>
    <xf numFmtId="0" fontId="12" fillId="0" borderId="16" xfId="0" applyFont="1" applyBorder="1" applyAlignment="1">
      <alignment horizontal="center" wrapText="1"/>
    </xf>
    <xf numFmtId="0" fontId="3" fillId="0" borderId="95" xfId="0" applyFont="1" applyBorder="1" applyAlignment="1">
      <alignment horizontal="center"/>
    </xf>
    <xf numFmtId="44" fontId="0" fillId="0" borderId="0" xfId="0" applyNumberFormat="1" applyAlignment="1">
      <alignment horizontal="center"/>
    </xf>
    <xf numFmtId="44" fontId="3" fillId="0" borderId="0" xfId="2" applyFont="1" applyFill="1"/>
    <xf numFmtId="44" fontId="3" fillId="0" borderId="0" xfId="2" applyFont="1" applyFill="1" applyAlignment="1">
      <alignment horizontal="center"/>
    </xf>
    <xf numFmtId="0" fontId="1" fillId="0" borderId="0" xfId="0" applyFont="1" applyAlignment="1">
      <alignment horizontal="left" vertical="center"/>
    </xf>
    <xf numFmtId="0" fontId="1" fillId="0" borderId="0" xfId="0" applyFont="1" applyAlignment="1">
      <alignment vertical="center" wrapText="1"/>
    </xf>
    <xf numFmtId="3" fontId="1" fillId="9" borderId="27" xfId="0" applyNumberFormat="1" applyFont="1" applyFill="1" applyBorder="1" applyAlignment="1" applyProtection="1">
      <alignment horizontal="center"/>
      <protection locked="0"/>
    </xf>
    <xf numFmtId="178" fontId="32" fillId="0" borderId="16" xfId="2" applyNumberFormat="1" applyFont="1" applyBorder="1" applyAlignment="1">
      <alignment horizontal="center" vertical="center"/>
    </xf>
    <xf numFmtId="178" fontId="32" fillId="0" borderId="0" xfId="3" applyNumberFormat="1" applyFont="1" applyAlignment="1">
      <alignment horizontal="center" vertical="center"/>
    </xf>
    <xf numFmtId="44" fontId="32" fillId="0" borderId="16" xfId="2" applyFont="1" applyBorder="1" applyAlignment="1">
      <alignment horizontal="center" vertical="center"/>
    </xf>
    <xf numFmtId="44" fontId="32" fillId="0" borderId="0" xfId="3" applyNumberFormat="1" applyFont="1" applyAlignment="1">
      <alignment horizontal="center" vertical="center"/>
    </xf>
    <xf numFmtId="49" fontId="0" fillId="0" borderId="5" xfId="0" applyNumberFormat="1" applyBorder="1" applyAlignment="1">
      <alignment horizontal="center"/>
    </xf>
    <xf numFmtId="49" fontId="0" fillId="0" borderId="7" xfId="0" applyNumberFormat="1" applyBorder="1" applyAlignment="1">
      <alignment horizontal="center"/>
    </xf>
    <xf numFmtId="7" fontId="22" fillId="2" borderId="16" xfId="2" applyNumberFormat="1" applyFont="1" applyFill="1" applyBorder="1" applyProtection="1">
      <protection locked="0"/>
    </xf>
    <xf numFmtId="0" fontId="23" fillId="17" borderId="16" xfId="0" applyFont="1" applyFill="1" applyBorder="1"/>
    <xf numFmtId="9" fontId="22" fillId="17" borderId="16" xfId="0" applyNumberFormat="1" applyFont="1" applyFill="1" applyBorder="1" applyAlignment="1">
      <alignment horizontal="center"/>
    </xf>
    <xf numFmtId="0" fontId="22" fillId="17" borderId="16" xfId="0" applyFont="1" applyFill="1" applyBorder="1" applyAlignment="1">
      <alignment horizontal="center"/>
    </xf>
    <xf numFmtId="0" fontId="22" fillId="0" borderId="16" xfId="0" applyFont="1" applyBorder="1"/>
    <xf numFmtId="0" fontId="22" fillId="18" borderId="16" xfId="0" applyFont="1" applyFill="1" applyBorder="1"/>
    <xf numFmtId="49" fontId="22" fillId="0" borderId="16" xfId="1" applyNumberFormat="1" applyFont="1" applyBorder="1" applyAlignment="1" applyProtection="1">
      <alignment horizontal="center"/>
    </xf>
    <xf numFmtId="44" fontId="22" fillId="0" borderId="16" xfId="2" applyFont="1" applyBorder="1" applyAlignment="1" applyProtection="1">
      <alignment horizontal="center"/>
    </xf>
    <xf numFmtId="7" fontId="22" fillId="0" borderId="16" xfId="2" applyNumberFormat="1" applyFont="1" applyBorder="1" applyProtection="1"/>
    <xf numFmtId="7" fontId="22" fillId="0" borderId="16" xfId="2" applyNumberFormat="1" applyFont="1" applyFill="1" applyBorder="1" applyProtection="1"/>
    <xf numFmtId="0" fontId="23" fillId="0" borderId="16" xfId="0" applyFont="1" applyBorder="1"/>
    <xf numFmtId="7" fontId="23" fillId="17" borderId="16" xfId="0" applyNumberFormat="1" applyFont="1" applyFill="1" applyBorder="1"/>
    <xf numFmtId="0" fontId="97" fillId="0" borderId="0" xfId="0" applyFont="1"/>
    <xf numFmtId="0" fontId="22" fillId="0" borderId="0" xfId="0" applyFont="1" applyAlignment="1">
      <alignment vertical="top" wrapText="1"/>
    </xf>
    <xf numFmtId="0" fontId="0" fillId="2" borderId="93" xfId="0" applyFill="1" applyBorder="1" applyAlignment="1">
      <alignment horizontal="left"/>
    </xf>
    <xf numFmtId="0" fontId="0" fillId="8" borderId="93" xfId="0" applyFill="1" applyBorder="1" applyAlignment="1">
      <alignment horizontal="left"/>
    </xf>
    <xf numFmtId="0" fontId="0" fillId="2" borderId="93" xfId="0" applyFill="1" applyBorder="1" applyAlignment="1">
      <alignment horizontal="left" wrapText="1"/>
    </xf>
    <xf numFmtId="16" fontId="0" fillId="0" borderId="0" xfId="0" applyNumberFormat="1"/>
    <xf numFmtId="44" fontId="32" fillId="10" borderId="16" xfId="2" applyFont="1" applyFill="1" applyBorder="1" applyAlignment="1" applyProtection="1">
      <alignment horizontal="center" vertical="center"/>
      <protection locked="0"/>
    </xf>
    <xf numFmtId="44" fontId="32" fillId="10" borderId="45" xfId="2" applyFont="1" applyFill="1" applyBorder="1" applyAlignment="1" applyProtection="1">
      <alignment horizontal="center" vertical="center"/>
      <protection locked="0"/>
    </xf>
    <xf numFmtId="44" fontId="29" fillId="10" borderId="16" xfId="2" applyFont="1" applyFill="1" applyBorder="1" applyAlignment="1" applyProtection="1">
      <alignment horizontal="center" vertical="center"/>
      <protection locked="0"/>
    </xf>
    <xf numFmtId="173" fontId="29" fillId="10" borderId="16" xfId="3" applyNumberFormat="1" applyFont="1" applyFill="1" applyBorder="1" applyAlignment="1" applyProtection="1">
      <alignment horizontal="left" vertical="center" wrapText="1"/>
      <protection locked="0"/>
    </xf>
    <xf numFmtId="168" fontId="29" fillId="10" borderId="16" xfId="3" applyNumberFormat="1" applyFont="1" applyFill="1" applyBorder="1" applyAlignment="1" applyProtection="1">
      <alignment horizontal="center" vertical="center"/>
      <protection locked="0"/>
    </xf>
    <xf numFmtId="165" fontId="29" fillId="10" borderId="16" xfId="3" applyNumberFormat="1" applyFont="1" applyFill="1" applyBorder="1" applyAlignment="1" applyProtection="1">
      <alignment horizontal="center" vertical="center"/>
      <protection locked="0"/>
    </xf>
    <xf numFmtId="173" fontId="29" fillId="10" borderId="45" xfId="3" applyNumberFormat="1" applyFont="1" applyFill="1" applyBorder="1" applyAlignment="1" applyProtection="1">
      <alignment horizontal="left" vertical="center" wrapText="1"/>
      <protection locked="0"/>
    </xf>
    <xf numFmtId="168" fontId="29" fillId="10" borderId="45" xfId="3" applyNumberFormat="1" applyFont="1" applyFill="1" applyBorder="1" applyAlignment="1" applyProtection="1">
      <alignment horizontal="center" vertical="center"/>
      <protection locked="0"/>
    </xf>
    <xf numFmtId="165" fontId="29" fillId="10" borderId="45" xfId="3" applyNumberFormat="1" applyFont="1" applyFill="1" applyBorder="1" applyAlignment="1" applyProtection="1">
      <alignment horizontal="center" vertical="center"/>
      <protection locked="0"/>
    </xf>
    <xf numFmtId="0" fontId="23" fillId="0" borderId="2" xfId="0" applyFont="1" applyBorder="1" applyAlignment="1">
      <alignment horizontal="left" vertical="center" wrapText="1"/>
    </xf>
    <xf numFmtId="0" fontId="23" fillId="0" borderId="96" xfId="0" applyFont="1" applyBorder="1" applyAlignment="1">
      <alignment horizontal="left" vertical="center" wrapText="1"/>
    </xf>
    <xf numFmtId="0" fontId="22" fillId="10" borderId="44" xfId="0" applyFont="1" applyFill="1" applyBorder="1" applyAlignment="1" applyProtection="1">
      <alignment horizontal="left" vertical="center" wrapText="1"/>
      <protection locked="0"/>
    </xf>
    <xf numFmtId="0" fontId="22" fillId="10" borderId="55" xfId="0" applyFont="1" applyFill="1" applyBorder="1" applyAlignment="1" applyProtection="1">
      <alignment horizontal="left" vertical="center" wrapText="1"/>
      <protection locked="0"/>
    </xf>
    <xf numFmtId="0" fontId="22" fillId="10" borderId="88" xfId="0" applyFont="1" applyFill="1" applyBorder="1" applyAlignment="1" applyProtection="1">
      <alignment horizontal="left" vertical="center" wrapText="1"/>
      <protection locked="0"/>
    </xf>
    <xf numFmtId="0" fontId="22" fillId="10" borderId="30" xfId="0" applyFont="1" applyFill="1" applyBorder="1" applyAlignment="1" applyProtection="1">
      <alignment horizontal="left" vertical="center" wrapText="1"/>
      <protection locked="0"/>
    </xf>
    <xf numFmtId="0" fontId="22" fillId="10" borderId="90" xfId="0" applyFont="1" applyFill="1" applyBorder="1" applyAlignment="1" applyProtection="1">
      <alignment horizontal="left" vertical="center" wrapText="1"/>
      <protection locked="0"/>
    </xf>
    <xf numFmtId="0" fontId="22" fillId="10" borderId="97" xfId="0" applyFont="1" applyFill="1" applyBorder="1" applyAlignment="1" applyProtection="1">
      <alignment horizontal="left" vertical="center" wrapText="1"/>
      <protection locked="0"/>
    </xf>
    <xf numFmtId="0" fontId="23" fillId="0" borderId="60" xfId="0" applyFont="1" applyBorder="1" applyAlignment="1">
      <alignment horizontal="left"/>
    </xf>
    <xf numFmtId="0" fontId="23" fillId="0" borderId="55" xfId="0" applyFont="1" applyBorder="1" applyAlignment="1">
      <alignment horizontal="left"/>
    </xf>
    <xf numFmtId="0" fontId="23" fillId="0" borderId="22" xfId="0" applyFont="1" applyBorder="1" applyAlignment="1">
      <alignment horizontal="left"/>
    </xf>
    <xf numFmtId="0" fontId="22" fillId="10" borderId="16" xfId="0" applyFont="1" applyFill="1" applyBorder="1" applyAlignment="1" applyProtection="1">
      <alignment horizontal="left"/>
      <protection locked="0"/>
    </xf>
    <xf numFmtId="0" fontId="22" fillId="10" borderId="27" xfId="0" applyFont="1" applyFill="1" applyBorder="1" applyAlignment="1" applyProtection="1">
      <alignment horizontal="left"/>
      <protection locked="0"/>
    </xf>
    <xf numFmtId="0" fontId="22" fillId="10" borderId="49" xfId="0" applyFont="1" applyFill="1" applyBorder="1" applyAlignment="1" applyProtection="1">
      <alignment horizontal="center"/>
      <protection locked="0"/>
    </xf>
    <xf numFmtId="0" fontId="22" fillId="10" borderId="18" xfId="0" applyFont="1" applyFill="1" applyBorder="1" applyAlignment="1" applyProtection="1">
      <alignment horizontal="center"/>
      <protection locked="0"/>
    </xf>
    <xf numFmtId="0" fontId="22" fillId="10" borderId="20" xfId="0" applyFont="1" applyFill="1" applyBorder="1" applyAlignment="1" applyProtection="1">
      <alignment horizontal="center"/>
      <protection locked="0"/>
    </xf>
    <xf numFmtId="174" fontId="22" fillId="10" borderId="45" xfId="0" applyNumberFormat="1" applyFont="1" applyFill="1" applyBorder="1" applyAlignment="1" applyProtection="1">
      <alignment horizontal="left"/>
      <protection locked="0"/>
    </xf>
    <xf numFmtId="174" fontId="22" fillId="10" borderId="29" xfId="0" applyNumberFormat="1" applyFont="1" applyFill="1" applyBorder="1" applyAlignment="1" applyProtection="1">
      <alignment horizontal="left"/>
      <protection locked="0"/>
    </xf>
    <xf numFmtId="0" fontId="23" fillId="10" borderId="45" xfId="0" applyFont="1" applyFill="1" applyBorder="1" applyAlignment="1" applyProtection="1">
      <alignment horizontal="center"/>
      <protection locked="0"/>
    </xf>
    <xf numFmtId="0" fontId="23" fillId="10" borderId="29" xfId="0" applyFont="1" applyFill="1" applyBorder="1" applyAlignment="1" applyProtection="1">
      <alignment horizontal="center"/>
      <protection locked="0"/>
    </xf>
    <xf numFmtId="0" fontId="23" fillId="0" borderId="88" xfId="0" applyFont="1" applyBorder="1" applyAlignment="1">
      <alignment horizontal="left"/>
    </xf>
    <xf numFmtId="0" fontId="23" fillId="0" borderId="35" xfId="0" applyFont="1" applyBorder="1" applyAlignment="1">
      <alignment horizontal="left"/>
    </xf>
    <xf numFmtId="0" fontId="23" fillId="0" borderId="36" xfId="0" applyFont="1" applyBorder="1" applyAlignment="1">
      <alignment horizontal="left"/>
    </xf>
    <xf numFmtId="0" fontId="23" fillId="0" borderId="37" xfId="0" applyFont="1" applyBorder="1" applyAlignment="1">
      <alignment horizontal="left"/>
    </xf>
    <xf numFmtId="0" fontId="22" fillId="10" borderId="49" xfId="0" applyFont="1" applyFill="1" applyBorder="1" applyAlignment="1" applyProtection="1">
      <alignment horizontal="left" vertical="top" wrapText="1"/>
      <protection locked="0"/>
    </xf>
    <xf numFmtId="0" fontId="22" fillId="10" borderId="18" xfId="0" applyFont="1" applyFill="1" applyBorder="1" applyAlignment="1" applyProtection="1">
      <alignment horizontal="left" vertical="top" wrapText="1"/>
      <protection locked="0"/>
    </xf>
    <xf numFmtId="0" fontId="22" fillId="10" borderId="20" xfId="0" applyFont="1" applyFill="1" applyBorder="1" applyAlignment="1" applyProtection="1">
      <alignment horizontal="left" vertical="top" wrapText="1"/>
      <protection locked="0"/>
    </xf>
    <xf numFmtId="0" fontId="22" fillId="10" borderId="16" xfId="0" applyFont="1" applyFill="1" applyBorder="1" applyAlignment="1" applyProtection="1">
      <alignment horizontal="left" vertical="center"/>
      <protection locked="0"/>
    </xf>
    <xf numFmtId="0" fontId="22" fillId="10" borderId="27" xfId="0" applyFont="1" applyFill="1" applyBorder="1" applyAlignment="1" applyProtection="1">
      <alignment horizontal="left" vertical="center"/>
      <protection locked="0"/>
    </xf>
    <xf numFmtId="0" fontId="22" fillId="0" borderId="16" xfId="0" applyFont="1" applyBorder="1" applyAlignment="1" applyProtection="1">
      <alignment horizontal="left"/>
      <protection locked="0"/>
    </xf>
    <xf numFmtId="0" fontId="22" fillId="0" borderId="27" xfId="0" applyFont="1" applyBorder="1" applyAlignment="1" applyProtection="1">
      <alignment horizontal="left"/>
      <protection locked="0"/>
    </xf>
    <xf numFmtId="0" fontId="0" fillId="0" borderId="0" xfId="0" applyAlignment="1" applyProtection="1">
      <alignment horizontal="left"/>
      <protection locked="0"/>
    </xf>
    <xf numFmtId="0" fontId="0" fillId="0" borderId="6" xfId="0" applyBorder="1" applyAlignment="1" applyProtection="1">
      <alignment horizontal="left"/>
      <protection locked="0"/>
    </xf>
    <xf numFmtId="0" fontId="22" fillId="0" borderId="49"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20" xfId="0" applyFont="1" applyBorder="1" applyAlignment="1" applyProtection="1">
      <alignment horizontal="left" vertical="center"/>
      <protection locked="0"/>
    </xf>
    <xf numFmtId="0" fontId="23" fillId="0" borderId="32" xfId="0" applyFont="1" applyBorder="1" applyAlignment="1">
      <alignment horizontal="left"/>
    </xf>
    <xf numFmtId="0" fontId="23" fillId="0" borderId="33" xfId="0" applyFont="1" applyBorder="1" applyAlignment="1">
      <alignment horizontal="left"/>
    </xf>
    <xf numFmtId="0" fontId="23" fillId="0" borderId="34" xfId="0" applyFont="1" applyBorder="1" applyAlignment="1">
      <alignment horizontal="left"/>
    </xf>
    <xf numFmtId="0" fontId="22"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7" xfId="0" applyFont="1" applyBorder="1" applyAlignment="1">
      <alignment horizontal="right"/>
    </xf>
    <xf numFmtId="0" fontId="22" fillId="0" borderId="16" xfId="0" applyFont="1" applyBorder="1" applyAlignment="1">
      <alignment horizontal="right"/>
    </xf>
    <xf numFmtId="0" fontId="23" fillId="10" borderId="36" xfId="0" applyFont="1" applyFill="1" applyBorder="1" applyAlignment="1" applyProtection="1">
      <alignment horizontal="left" vertical="center" wrapText="1"/>
      <protection locked="0"/>
    </xf>
    <xf numFmtId="0" fontId="23" fillId="10" borderId="37" xfId="0" applyFont="1" applyFill="1" applyBorder="1" applyAlignment="1" applyProtection="1">
      <alignment horizontal="left" vertical="center" wrapText="1"/>
      <protection locked="0"/>
    </xf>
    <xf numFmtId="0" fontId="23" fillId="10" borderId="16" xfId="0" applyFont="1" applyFill="1" applyBorder="1" applyAlignment="1" applyProtection="1">
      <alignment horizontal="left" vertical="center" wrapText="1"/>
      <protection locked="0"/>
    </xf>
    <xf numFmtId="0" fontId="23" fillId="10" borderId="27" xfId="0" applyFont="1" applyFill="1" applyBorder="1" applyAlignment="1" applyProtection="1">
      <alignment horizontal="left" vertical="center" wrapText="1"/>
      <protection locked="0"/>
    </xf>
    <xf numFmtId="0" fontId="23" fillId="11" borderId="35" xfId="0" applyFont="1" applyFill="1" applyBorder="1" applyAlignment="1">
      <alignment horizontal="left" vertical="center"/>
    </xf>
    <xf numFmtId="0" fontId="23" fillId="11" borderId="36" xfId="0" applyFont="1" applyFill="1" applyBorder="1" applyAlignment="1">
      <alignment horizontal="left" vertical="center"/>
    </xf>
    <xf numFmtId="0" fontId="23" fillId="11" borderId="26" xfId="0" applyFont="1" applyFill="1" applyBorder="1" applyAlignment="1">
      <alignment horizontal="left" vertical="center"/>
    </xf>
    <xf numFmtId="0" fontId="23" fillId="11" borderId="16" xfId="0" applyFont="1" applyFill="1" applyBorder="1" applyAlignment="1">
      <alignment horizontal="left" vertical="center"/>
    </xf>
    <xf numFmtId="0" fontId="22" fillId="10" borderId="36" xfId="0" applyFont="1" applyFill="1" applyBorder="1" applyAlignment="1" applyProtection="1">
      <alignment horizontal="left" vertical="center" wrapText="1"/>
      <protection locked="0"/>
    </xf>
    <xf numFmtId="0" fontId="22" fillId="10" borderId="37" xfId="0" applyFont="1" applyFill="1" applyBorder="1" applyAlignment="1" applyProtection="1">
      <alignment horizontal="left" vertical="center" wrapText="1"/>
      <protection locked="0"/>
    </xf>
    <xf numFmtId="0" fontId="22" fillId="10" borderId="16" xfId="0" applyFont="1" applyFill="1" applyBorder="1" applyAlignment="1" applyProtection="1">
      <alignment horizontal="left" vertical="center" wrapText="1"/>
      <protection locked="0"/>
    </xf>
    <xf numFmtId="0" fontId="22" fillId="10" borderId="27" xfId="0" applyFont="1" applyFill="1" applyBorder="1" applyAlignment="1" applyProtection="1">
      <alignment horizontal="left" vertical="center" wrapText="1"/>
      <protection locked="0"/>
    </xf>
    <xf numFmtId="0" fontId="23" fillId="10" borderId="32" xfId="0" applyFont="1" applyFill="1" applyBorder="1" applyAlignment="1" applyProtection="1">
      <alignment horizontal="center"/>
      <protection locked="0"/>
    </xf>
    <xf numFmtId="0" fontId="23" fillId="10" borderId="34" xfId="0" applyFont="1" applyFill="1" applyBorder="1" applyAlignment="1" applyProtection="1">
      <alignment horizontal="center"/>
      <protection locked="0"/>
    </xf>
    <xf numFmtId="0" fontId="22" fillId="10" borderId="26" xfId="0" applyFont="1" applyFill="1" applyBorder="1" applyAlignment="1" applyProtection="1">
      <alignment horizontal="left" vertical="top" wrapText="1"/>
      <protection locked="0"/>
    </xf>
    <xf numFmtId="0" fontId="22" fillId="10" borderId="16" xfId="0" applyFont="1" applyFill="1" applyBorder="1" applyAlignment="1" applyProtection="1">
      <alignment horizontal="left" vertical="top" wrapText="1"/>
      <protection locked="0"/>
    </xf>
    <xf numFmtId="0" fontId="22" fillId="10" borderId="27" xfId="0" applyFont="1" applyFill="1" applyBorder="1" applyAlignment="1" applyProtection="1">
      <alignment horizontal="left" vertical="top" wrapText="1"/>
      <protection locked="0"/>
    </xf>
    <xf numFmtId="0" fontId="22" fillId="10" borderId="26" xfId="0" applyFont="1" applyFill="1" applyBorder="1" applyAlignment="1" applyProtection="1">
      <alignment horizontal="left"/>
      <protection locked="0"/>
    </xf>
    <xf numFmtId="174" fontId="22" fillId="10" borderId="16" xfId="0" applyNumberFormat="1" applyFont="1" applyFill="1" applyBorder="1" applyAlignment="1" applyProtection="1">
      <alignment horizontal="left"/>
      <protection locked="0"/>
    </xf>
    <xf numFmtId="174" fontId="22" fillId="10" borderId="49" xfId="0" applyNumberFormat="1" applyFont="1" applyFill="1" applyBorder="1" applyAlignment="1" applyProtection="1">
      <alignment horizontal="left"/>
      <protection locked="0"/>
    </xf>
    <xf numFmtId="0" fontId="70" fillId="10" borderId="54" xfId="75" applyFill="1" applyBorder="1" applyAlignment="1" applyProtection="1">
      <alignment horizontal="left"/>
      <protection locked="0"/>
    </xf>
    <xf numFmtId="0" fontId="22" fillId="10" borderId="54" xfId="0" applyFont="1" applyFill="1" applyBorder="1" applyAlignment="1" applyProtection="1">
      <alignment horizontal="left"/>
      <protection locked="0"/>
    </xf>
    <xf numFmtId="0" fontId="22" fillId="10" borderId="50" xfId="0" applyFont="1" applyFill="1" applyBorder="1" applyAlignment="1" applyProtection="1">
      <alignment horizontal="left"/>
      <protection locked="0"/>
    </xf>
    <xf numFmtId="167" fontId="22" fillId="10" borderId="36" xfId="1" applyNumberFormat="1" applyFont="1" applyFill="1" applyBorder="1" applyAlignment="1" applyProtection="1">
      <alignment horizontal="center"/>
      <protection locked="0"/>
    </xf>
    <xf numFmtId="167" fontId="22" fillId="10" borderId="37" xfId="1" applyNumberFormat="1" applyFont="1" applyFill="1" applyBorder="1" applyAlignment="1" applyProtection="1">
      <alignment horizontal="center"/>
      <protection locked="0"/>
    </xf>
    <xf numFmtId="44" fontId="22" fillId="10" borderId="45" xfId="2" applyFont="1" applyFill="1" applyBorder="1" applyAlignment="1" applyProtection="1">
      <alignment horizontal="center"/>
      <protection locked="0"/>
    </xf>
    <xf numFmtId="44" fontId="22" fillId="10" borderId="29" xfId="2" applyFont="1" applyFill="1" applyBorder="1" applyAlignment="1" applyProtection="1">
      <alignment horizontal="center"/>
      <protection locked="0"/>
    </xf>
    <xf numFmtId="0" fontId="22" fillId="10" borderId="33" xfId="0" applyFont="1" applyFill="1" applyBorder="1" applyAlignment="1" applyProtection="1">
      <alignment horizontal="center"/>
      <protection locked="0"/>
    </xf>
    <xf numFmtId="0" fontId="22" fillId="10" borderId="34" xfId="0" applyFont="1" applyFill="1" applyBorder="1" applyAlignment="1" applyProtection="1">
      <alignment horizontal="center"/>
      <protection locked="0"/>
    </xf>
    <xf numFmtId="0" fontId="70" fillId="0" borderId="16" xfId="75" applyFill="1" applyBorder="1" applyAlignment="1" applyProtection="1">
      <alignment horizontal="left"/>
      <protection locked="0"/>
    </xf>
    <xf numFmtId="0" fontId="18" fillId="0" borderId="16" xfId="0" applyFont="1" applyBorder="1" applyAlignment="1" applyProtection="1">
      <alignment horizontal="left"/>
      <protection locked="0"/>
    </xf>
    <xf numFmtId="0" fontId="18" fillId="0" borderId="27" xfId="0" applyFont="1" applyBorder="1" applyAlignment="1" applyProtection="1">
      <alignment horizontal="left"/>
      <protection locked="0"/>
    </xf>
    <xf numFmtId="0" fontId="23" fillId="0" borderId="14" xfId="0" applyFont="1" applyBorder="1" applyAlignment="1">
      <alignment horizontal="left"/>
    </xf>
    <xf numFmtId="0" fontId="23" fillId="0" borderId="13" xfId="0" applyFont="1" applyBorder="1" applyAlignment="1">
      <alignment horizontal="left"/>
    </xf>
    <xf numFmtId="0" fontId="22" fillId="0" borderId="16" xfId="0" applyFont="1" applyBorder="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23" fillId="0" borderId="10" xfId="0" applyFont="1" applyBorder="1" applyAlignment="1">
      <alignment horizontal="left"/>
    </xf>
    <xf numFmtId="0" fontId="23" fillId="0" borderId="11" xfId="0" applyFont="1" applyBorder="1" applyAlignment="1">
      <alignment horizontal="left"/>
    </xf>
    <xf numFmtId="0" fontId="22" fillId="0" borderId="19" xfId="0" applyFont="1" applyBorder="1" applyAlignment="1">
      <alignment horizontal="left" vertical="top" wrapText="1"/>
    </xf>
    <xf numFmtId="0" fontId="22" fillId="0" borderId="18" xfId="0" applyFont="1" applyBorder="1" applyAlignment="1">
      <alignment horizontal="left" vertical="top" wrapText="1"/>
    </xf>
    <xf numFmtId="0" fontId="22" fillId="0" borderId="20" xfId="0" applyFont="1" applyBorder="1" applyAlignment="1">
      <alignment horizontal="left" vertical="top" wrapText="1"/>
    </xf>
    <xf numFmtId="0" fontId="22" fillId="10" borderId="54" xfId="0" applyFont="1" applyFill="1" applyBorder="1" applyAlignment="1" applyProtection="1">
      <alignment horizontal="center"/>
      <protection locked="0"/>
    </xf>
    <xf numFmtId="0" fontId="22" fillId="10" borderId="41" xfId="0" applyFont="1" applyFill="1" applyBorder="1" applyAlignment="1" applyProtection="1">
      <alignment horizontal="center"/>
      <protection locked="0"/>
    </xf>
    <xf numFmtId="0" fontId="90" fillId="0" borderId="2" xfId="0" applyFont="1" applyBorder="1" applyAlignment="1">
      <alignment horizontal="center" vertical="center"/>
    </xf>
    <xf numFmtId="0" fontId="90" fillId="0" borderId="3" xfId="0" applyFont="1" applyBorder="1" applyAlignment="1">
      <alignment horizontal="center" vertical="center"/>
    </xf>
    <xf numFmtId="0" fontId="90" fillId="0" borderId="4" xfId="0" applyFont="1" applyBorder="1" applyAlignment="1">
      <alignment horizontal="center" vertical="center"/>
    </xf>
    <xf numFmtId="0" fontId="90" fillId="0" borderId="5" xfId="0" applyFont="1" applyBorder="1" applyAlignment="1">
      <alignment horizontal="center" vertical="center"/>
    </xf>
    <xf numFmtId="0" fontId="90" fillId="0" borderId="0" xfId="0" applyFont="1" applyAlignment="1">
      <alignment horizontal="center" vertical="center"/>
    </xf>
    <xf numFmtId="0" fontId="90" fillId="0" borderId="6" xfId="0" applyFont="1" applyBorder="1" applyAlignment="1">
      <alignment horizontal="center" vertical="center"/>
    </xf>
    <xf numFmtId="0" fontId="22" fillId="0" borderId="2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27" xfId="0" applyFont="1" applyBorder="1" applyAlignment="1" applyProtection="1">
      <alignment horizontal="center" vertical="center" wrapText="1"/>
      <protection locked="0"/>
    </xf>
    <xf numFmtId="174" fontId="22" fillId="10" borderId="16" xfId="0" applyNumberFormat="1" applyFont="1" applyFill="1" applyBorder="1" applyAlignment="1" applyProtection="1">
      <alignment horizontal="left" vertical="center"/>
      <protection locked="0"/>
    </xf>
    <xf numFmtId="174" fontId="22" fillId="10" borderId="27" xfId="0" applyNumberFormat="1" applyFont="1" applyFill="1" applyBorder="1" applyAlignment="1" applyProtection="1">
      <alignment horizontal="left" vertical="center"/>
      <protection locked="0"/>
    </xf>
    <xf numFmtId="0" fontId="23" fillId="10" borderId="54" xfId="0" applyFont="1" applyFill="1" applyBorder="1" applyAlignment="1" applyProtection="1">
      <alignment horizontal="left" vertical="center"/>
      <protection locked="0"/>
    </xf>
    <xf numFmtId="0" fontId="23" fillId="10" borderId="41" xfId="0" applyFont="1" applyFill="1" applyBorder="1" applyAlignment="1" applyProtection="1">
      <alignment horizontal="left" vertical="center"/>
      <protection locked="0"/>
    </xf>
    <xf numFmtId="0" fontId="23" fillId="0" borderId="78" xfId="0" applyFont="1" applyBorder="1" applyAlignment="1">
      <alignment horizontal="left" vertical="center"/>
    </xf>
    <xf numFmtId="0" fontId="23" fillId="0" borderId="54" xfId="0" applyFont="1" applyBorder="1" applyAlignment="1">
      <alignment horizontal="left" vertical="center"/>
    </xf>
    <xf numFmtId="0" fontId="22" fillId="0" borderId="44" xfId="0" applyFont="1" applyBorder="1" applyAlignment="1">
      <alignment horizontal="center" vertical="top"/>
    </xf>
    <xf numFmtId="0" fontId="22" fillId="0" borderId="22" xfId="0" applyFont="1" applyBorder="1" applyAlignment="1">
      <alignment horizontal="center" vertical="top"/>
    </xf>
    <xf numFmtId="0" fontId="22" fillId="10" borderId="49" xfId="0" applyFont="1" applyFill="1" applyBorder="1" applyAlignment="1" applyProtection="1">
      <alignment horizontal="left"/>
      <protection locked="0"/>
    </xf>
    <xf numFmtId="0" fontId="22" fillId="10" borderId="45" xfId="0" applyFont="1" applyFill="1" applyBorder="1" applyAlignment="1" applyProtection="1">
      <alignment horizontal="center"/>
      <protection locked="0"/>
    </xf>
    <xf numFmtId="0" fontId="22" fillId="10" borderId="29" xfId="0" applyFont="1" applyFill="1" applyBorder="1" applyAlignment="1" applyProtection="1">
      <alignment horizontal="center"/>
      <protection locked="0"/>
    </xf>
    <xf numFmtId="0" fontId="22" fillId="10" borderId="62" xfId="0" applyFont="1" applyFill="1" applyBorder="1" applyAlignment="1" applyProtection="1">
      <alignment horizontal="center"/>
      <protection locked="0"/>
    </xf>
    <xf numFmtId="0" fontId="22" fillId="10" borderId="43" xfId="0" applyFont="1" applyFill="1" applyBorder="1" applyAlignment="1" applyProtection="1">
      <alignment horizontal="center"/>
      <protection locked="0"/>
    </xf>
    <xf numFmtId="0" fontId="22" fillId="10" borderId="45" xfId="0" applyFont="1" applyFill="1" applyBorder="1" applyAlignment="1" applyProtection="1">
      <alignment horizontal="left" vertical="center"/>
      <protection locked="0"/>
    </xf>
    <xf numFmtId="0" fontId="22" fillId="10" borderId="29" xfId="0" applyFont="1" applyFill="1" applyBorder="1" applyAlignment="1" applyProtection="1">
      <alignment horizontal="left" vertical="center"/>
      <protection locked="0"/>
    </xf>
    <xf numFmtId="0" fontId="22" fillId="0" borderId="26" xfId="0" applyFont="1" applyBorder="1" applyAlignment="1">
      <alignment horizontal="left"/>
    </xf>
    <xf numFmtId="0" fontId="22" fillId="0" borderId="16" xfId="0" applyFont="1" applyBorder="1" applyAlignment="1">
      <alignment horizontal="left"/>
    </xf>
    <xf numFmtId="174" fontId="22" fillId="10" borderId="49" xfId="0" applyNumberFormat="1" applyFont="1" applyFill="1" applyBorder="1" applyAlignment="1" applyProtection="1">
      <alignment horizontal="left" vertical="center"/>
      <protection locked="0"/>
    </xf>
    <xf numFmtId="174" fontId="22" fillId="10" borderId="18" xfId="0" applyNumberFormat="1" applyFont="1" applyFill="1" applyBorder="1" applyAlignment="1" applyProtection="1">
      <alignment horizontal="left" vertical="center"/>
      <protection locked="0"/>
    </xf>
    <xf numFmtId="174" fontId="22" fillId="10" borderId="20" xfId="0" applyNumberFormat="1" applyFont="1" applyFill="1" applyBorder="1" applyAlignment="1" applyProtection="1">
      <alignment horizontal="left" vertical="center"/>
      <protection locked="0"/>
    </xf>
    <xf numFmtId="0" fontId="23" fillId="0" borderId="91" xfId="0" applyFont="1" applyBorder="1" applyAlignment="1">
      <alignment horizontal="center" vertical="center" wrapText="1"/>
    </xf>
    <xf numFmtId="0" fontId="23" fillId="0" borderId="39" xfId="0" applyFont="1" applyBorder="1" applyAlignment="1">
      <alignment horizontal="center" vertical="center" wrapText="1"/>
    </xf>
    <xf numFmtId="0" fontId="23" fillId="10" borderId="36" xfId="0" applyFont="1" applyFill="1" applyBorder="1" applyAlignment="1" applyProtection="1">
      <alignment horizontal="left" vertical="center"/>
      <protection locked="0"/>
    </xf>
    <xf numFmtId="0" fontId="23" fillId="10" borderId="37" xfId="0" applyFont="1" applyFill="1" applyBorder="1" applyAlignment="1" applyProtection="1">
      <alignment horizontal="left" vertical="center"/>
      <protection locked="0"/>
    </xf>
    <xf numFmtId="0" fontId="23" fillId="10" borderId="16" xfId="0" applyFont="1" applyFill="1" applyBorder="1" applyAlignment="1" applyProtection="1">
      <alignment horizontal="left" vertical="center"/>
      <protection locked="0"/>
    </xf>
    <xf numFmtId="0" fontId="23" fillId="10" borderId="27" xfId="0" applyFont="1" applyFill="1" applyBorder="1" applyAlignment="1" applyProtection="1">
      <alignment horizontal="left" vertical="center"/>
      <protection locked="0"/>
    </xf>
    <xf numFmtId="0" fontId="92" fillId="0" borderId="5" xfId="0" applyFont="1" applyBorder="1" applyAlignment="1">
      <alignment horizontal="center" vertical="center"/>
    </xf>
    <xf numFmtId="0" fontId="92" fillId="0" borderId="0" xfId="0" applyFont="1" applyAlignment="1">
      <alignment horizontal="center" vertical="center"/>
    </xf>
    <xf numFmtId="0" fontId="92" fillId="0" borderId="8" xfId="0" applyFont="1" applyBorder="1" applyAlignment="1">
      <alignment horizontal="center" vertical="center"/>
    </xf>
    <xf numFmtId="0" fontId="92" fillId="0" borderId="9" xfId="0" applyFont="1" applyBorder="1" applyAlignment="1">
      <alignment horizontal="center" vertical="center"/>
    </xf>
    <xf numFmtId="174" fontId="22" fillId="10" borderId="27" xfId="0" applyNumberFormat="1" applyFont="1" applyFill="1" applyBorder="1" applyAlignment="1" applyProtection="1">
      <alignment horizontal="left"/>
      <protection locked="0"/>
    </xf>
    <xf numFmtId="0" fontId="22" fillId="10" borderId="10" xfId="0" applyFont="1" applyFill="1" applyBorder="1" applyAlignment="1" applyProtection="1">
      <alignment horizontal="center"/>
      <protection locked="0"/>
    </xf>
    <xf numFmtId="0" fontId="22" fillId="10" borderId="11" xfId="0" applyFont="1" applyFill="1" applyBorder="1" applyAlignment="1" applyProtection="1">
      <alignment horizontal="center"/>
      <protection locked="0"/>
    </xf>
    <xf numFmtId="0" fontId="22" fillId="10" borderId="12" xfId="0" applyFont="1" applyFill="1" applyBorder="1" applyAlignment="1" applyProtection="1">
      <alignment horizontal="center"/>
      <protection locked="0"/>
    </xf>
    <xf numFmtId="0" fontId="23" fillId="11" borderId="35" xfId="0" applyFont="1" applyFill="1" applyBorder="1" applyAlignment="1">
      <alignment horizontal="center" vertical="center"/>
    </xf>
    <xf numFmtId="0" fontId="23" fillId="11" borderId="26" xfId="0" applyFont="1" applyFill="1" applyBorder="1" applyAlignment="1">
      <alignment horizontal="center" vertical="center"/>
    </xf>
    <xf numFmtId="0" fontId="22" fillId="10" borderId="30" xfId="0" applyFont="1" applyFill="1" applyBorder="1" applyAlignment="1" applyProtection="1">
      <alignment horizontal="left" vertical="center"/>
      <protection locked="0"/>
    </xf>
    <xf numFmtId="168" fontId="22" fillId="10" borderId="16" xfId="0" applyNumberFormat="1" applyFont="1" applyFill="1" applyBorder="1" applyAlignment="1" applyProtection="1">
      <alignment horizontal="left" vertical="center"/>
      <protection locked="0"/>
    </xf>
    <xf numFmtId="168" fontId="22" fillId="10" borderId="49" xfId="0" applyNumberFormat="1" applyFont="1" applyFill="1" applyBorder="1" applyAlignment="1" applyProtection="1">
      <alignment horizontal="left" vertical="center"/>
      <protection locked="0"/>
    </xf>
    <xf numFmtId="173" fontId="22" fillId="10" borderId="16" xfId="0" applyNumberFormat="1" applyFont="1" applyFill="1" applyBorder="1" applyAlignment="1" applyProtection="1">
      <alignment horizontal="left"/>
      <protection locked="0"/>
    </xf>
    <xf numFmtId="173" fontId="22" fillId="10" borderId="49" xfId="0" applyNumberFormat="1" applyFont="1" applyFill="1" applyBorder="1" applyAlignment="1" applyProtection="1">
      <alignment horizontal="left"/>
      <protection locked="0"/>
    </xf>
    <xf numFmtId="0" fontId="22" fillId="10" borderId="63" xfId="0" applyFont="1" applyFill="1" applyBorder="1" applyAlignment="1" applyProtection="1">
      <alignment horizontal="left" vertical="top" wrapText="1"/>
      <protection locked="0"/>
    </xf>
    <xf numFmtId="0" fontId="22" fillId="10" borderId="28" xfId="0" applyFont="1" applyFill="1" applyBorder="1" applyAlignment="1" applyProtection="1">
      <alignment horizontal="left" vertical="top" wrapText="1"/>
      <protection locked="0"/>
    </xf>
    <xf numFmtId="0" fontId="22" fillId="10" borderId="40" xfId="0" applyFont="1" applyFill="1" applyBorder="1" applyAlignment="1" applyProtection="1">
      <alignment horizontal="left" vertical="top" wrapText="1"/>
      <protection locked="0"/>
    </xf>
    <xf numFmtId="0" fontId="22" fillId="10" borderId="14" xfId="0" applyFont="1" applyFill="1" applyBorder="1" applyAlignment="1" applyProtection="1">
      <alignment horizontal="left" vertical="top" wrapText="1"/>
      <protection locked="0"/>
    </xf>
    <xf numFmtId="0" fontId="22" fillId="10" borderId="13" xfId="0" applyFont="1" applyFill="1" applyBorder="1" applyAlignment="1" applyProtection="1">
      <alignment horizontal="left" vertical="top" wrapText="1"/>
      <protection locked="0"/>
    </xf>
    <xf numFmtId="0" fontId="22" fillId="10" borderId="25" xfId="0" applyFont="1" applyFill="1" applyBorder="1" applyAlignment="1" applyProtection="1">
      <alignment horizontal="left" vertical="top" wrapText="1"/>
      <protection locked="0"/>
    </xf>
    <xf numFmtId="0" fontId="22" fillId="0" borderId="14" xfId="0" applyFont="1" applyBorder="1" applyAlignment="1">
      <alignment horizontal="right"/>
    </xf>
    <xf numFmtId="0" fontId="22" fillId="0" borderId="13" xfId="0" applyFont="1" applyBorder="1" applyAlignment="1">
      <alignment horizontal="right"/>
    </xf>
    <xf numFmtId="0" fontId="22" fillId="10" borderId="36" xfId="0" applyFont="1" applyFill="1" applyBorder="1" applyAlignment="1" applyProtection="1">
      <alignment horizontal="left" vertical="center"/>
      <protection locked="0"/>
    </xf>
    <xf numFmtId="0" fontId="22" fillId="10" borderId="44" xfId="0" applyFont="1" applyFill="1" applyBorder="1" applyAlignment="1" applyProtection="1">
      <alignment horizontal="left" vertical="center"/>
      <protection locked="0"/>
    </xf>
    <xf numFmtId="0" fontId="22" fillId="0" borderId="0" xfId="0" applyFont="1" applyAlignment="1">
      <alignment horizontal="left" vertical="top" wrapText="1"/>
    </xf>
    <xf numFmtId="0" fontId="22" fillId="10" borderId="26" xfId="0" applyFont="1" applyFill="1" applyBorder="1" applyAlignment="1" applyProtection="1">
      <alignment horizontal="center" vertical="top" wrapText="1"/>
      <protection locked="0"/>
    </xf>
    <xf numFmtId="0" fontId="22" fillId="10" borderId="16" xfId="0" applyFont="1" applyFill="1" applyBorder="1" applyAlignment="1" applyProtection="1">
      <alignment horizontal="center" vertical="top" wrapText="1"/>
      <protection locked="0"/>
    </xf>
    <xf numFmtId="0" fontId="22" fillId="10" borderId="49" xfId="0" applyFont="1" applyFill="1" applyBorder="1" applyAlignment="1" applyProtection="1">
      <alignment horizontal="center" vertical="top" wrapText="1"/>
      <protection locked="0"/>
    </xf>
    <xf numFmtId="0" fontId="22" fillId="10" borderId="38" xfId="0" applyFont="1" applyFill="1" applyBorder="1" applyAlignment="1" applyProtection="1">
      <alignment horizontal="center" vertical="top" wrapText="1"/>
      <protection locked="0"/>
    </xf>
    <xf numFmtId="0" fontId="22" fillId="10" borderId="45" xfId="0" applyFont="1" applyFill="1" applyBorder="1" applyAlignment="1" applyProtection="1">
      <alignment horizontal="center" vertical="top" wrapText="1"/>
      <protection locked="0"/>
    </xf>
    <xf numFmtId="0" fontId="22" fillId="10" borderId="30" xfId="0" applyFont="1" applyFill="1" applyBorder="1" applyAlignment="1" applyProtection="1">
      <alignment horizontal="center" vertical="top" wrapText="1"/>
      <protection locked="0"/>
    </xf>
    <xf numFmtId="0" fontId="22" fillId="0" borderId="5" xfId="0" applyFont="1" applyBorder="1" applyAlignment="1">
      <alignment horizontal="center" vertical="center" wrapText="1"/>
    </xf>
    <xf numFmtId="0" fontId="22" fillId="0" borderId="14" xfId="0" applyFont="1" applyBorder="1" applyAlignment="1">
      <alignment horizontal="center" vertical="center" wrapText="1"/>
    </xf>
    <xf numFmtId="3" fontId="22" fillId="10" borderId="40" xfId="5" applyNumberFormat="1" applyFont="1" applyFill="1" applyBorder="1" applyAlignment="1" applyProtection="1">
      <alignment horizontal="center" vertical="center"/>
      <protection locked="0"/>
    </xf>
    <xf numFmtId="3" fontId="22" fillId="10" borderId="41" xfId="5" applyNumberFormat="1" applyFont="1" applyFill="1" applyBorder="1" applyAlignment="1" applyProtection="1">
      <alignment horizontal="center" vertical="center"/>
      <protection locked="0"/>
    </xf>
    <xf numFmtId="169" fontId="22" fillId="10" borderId="16" xfId="0" applyNumberFormat="1" applyFont="1" applyFill="1" applyBorder="1" applyAlignment="1" applyProtection="1">
      <alignment horizontal="center" vertical="center"/>
      <protection locked="0"/>
    </xf>
    <xf numFmtId="169" fontId="22" fillId="10" borderId="27" xfId="0" applyNumberFormat="1" applyFont="1" applyFill="1" applyBorder="1" applyAlignment="1" applyProtection="1">
      <alignment horizontal="center" vertical="center"/>
      <protection locked="0"/>
    </xf>
    <xf numFmtId="169" fontId="22" fillId="10" borderId="45" xfId="0" applyNumberFormat="1" applyFont="1" applyFill="1" applyBorder="1" applyAlignment="1" applyProtection="1">
      <alignment horizontal="center" vertical="center"/>
      <protection locked="0"/>
    </xf>
    <xf numFmtId="169" fontId="22" fillId="10" borderId="29" xfId="0" applyNumberFormat="1" applyFont="1" applyFill="1" applyBorder="1" applyAlignment="1" applyProtection="1">
      <alignment horizontal="center" vertical="center"/>
      <protection locked="0"/>
    </xf>
    <xf numFmtId="0" fontId="22" fillId="10" borderId="16" xfId="0" applyFont="1" applyFill="1" applyBorder="1" applyAlignment="1" applyProtection="1">
      <alignment horizontal="center"/>
      <protection locked="0"/>
    </xf>
    <xf numFmtId="0" fontId="22" fillId="10" borderId="27" xfId="0" applyFont="1" applyFill="1" applyBorder="1" applyAlignment="1" applyProtection="1">
      <alignment horizontal="center"/>
      <protection locked="0"/>
    </xf>
    <xf numFmtId="0" fontId="23" fillId="0" borderId="26" xfId="0" applyFont="1" applyBorder="1" applyAlignment="1">
      <alignment horizontal="right"/>
    </xf>
    <xf numFmtId="0" fontId="23" fillId="0" borderId="16" xfId="0" applyFont="1" applyBorder="1" applyAlignment="1">
      <alignment horizontal="right"/>
    </xf>
    <xf numFmtId="0" fontId="22" fillId="0" borderId="38" xfId="0" applyFont="1" applyBorder="1" applyAlignment="1">
      <alignment horizontal="left"/>
    </xf>
    <xf numFmtId="0" fontId="22" fillId="0" borderId="45" xfId="0" applyFont="1" applyBorder="1" applyAlignment="1">
      <alignment horizontal="left"/>
    </xf>
    <xf numFmtId="0" fontId="23" fillId="0" borderId="11" xfId="0" applyFont="1" applyBorder="1" applyAlignment="1">
      <alignment horizontal="left" vertical="top"/>
    </xf>
    <xf numFmtId="0" fontId="23" fillId="0" borderId="12" xfId="0" applyFont="1" applyBorder="1" applyAlignment="1">
      <alignment horizontal="left" vertical="top"/>
    </xf>
    <xf numFmtId="0" fontId="23" fillId="0" borderId="3" xfId="0" applyFont="1" applyBorder="1" applyAlignment="1">
      <alignment horizontal="left" vertical="top"/>
    </xf>
    <xf numFmtId="0" fontId="23" fillId="0" borderId="2" xfId="0" quotePrefix="1" applyFont="1" applyBorder="1" applyAlignment="1">
      <alignment horizontal="left" vertical="top"/>
    </xf>
    <xf numFmtId="0" fontId="23" fillId="0" borderId="3" xfId="0" quotePrefix="1" applyFont="1" applyBorder="1" applyAlignment="1">
      <alignment horizontal="left" vertical="top"/>
    </xf>
    <xf numFmtId="3" fontId="22" fillId="0" borderId="17" xfId="0" applyNumberFormat="1" applyFont="1" applyBorder="1" applyAlignment="1" applyProtection="1">
      <alignment horizontal="center" vertical="center"/>
      <protection locked="0"/>
    </xf>
    <xf numFmtId="3" fontId="22" fillId="0" borderId="27" xfId="0" applyNumberFormat="1" applyFont="1" applyBorder="1" applyAlignment="1" applyProtection="1">
      <alignment horizontal="center" vertical="center"/>
      <protection locked="0"/>
    </xf>
    <xf numFmtId="0" fontId="23" fillId="0" borderId="26" xfId="0" applyFont="1" applyBorder="1" applyAlignment="1">
      <alignment horizontal="left"/>
    </xf>
    <xf numFmtId="0" fontId="23" fillId="0" borderId="16" xfId="0" applyFont="1" applyBorder="1" applyAlignment="1">
      <alignment horizontal="left"/>
    </xf>
    <xf numFmtId="14" fontId="23" fillId="0" borderId="3" xfId="0" applyNumberFormat="1" applyFont="1" applyBorder="1" applyAlignment="1">
      <alignment horizontal="left"/>
    </xf>
    <xf numFmtId="0" fontId="23" fillId="0" borderId="3" xfId="0" applyFont="1" applyBorder="1" applyAlignment="1">
      <alignment horizontal="left"/>
    </xf>
    <xf numFmtId="0" fontId="22" fillId="0" borderId="32" xfId="0" applyFont="1" applyBorder="1" applyAlignment="1">
      <alignment horizontal="center"/>
    </xf>
    <xf numFmtId="0" fontId="22" fillId="0" borderId="33" xfId="0" applyFont="1" applyBorder="1" applyAlignment="1">
      <alignment horizontal="center"/>
    </xf>
    <xf numFmtId="0" fontId="22" fillId="0" borderId="34" xfId="0" applyFont="1" applyBorder="1" applyAlignment="1">
      <alignment horizontal="center"/>
    </xf>
    <xf numFmtId="0" fontId="23" fillId="0" borderId="32" xfId="0" applyFont="1" applyBorder="1" applyAlignment="1">
      <alignment horizontal="center"/>
    </xf>
    <xf numFmtId="0" fontId="23" fillId="0" borderId="34" xfId="0" applyFont="1" applyBorder="1" applyAlignment="1">
      <alignment horizontal="center"/>
    </xf>
    <xf numFmtId="0" fontId="22" fillId="0" borderId="19" xfId="0" applyFont="1" applyBorder="1" applyAlignment="1">
      <alignment horizontal="left"/>
    </xf>
    <xf numFmtId="0" fontId="22" fillId="0" borderId="18" xfId="0" applyFont="1" applyBorder="1" applyAlignment="1">
      <alignment horizontal="left"/>
    </xf>
    <xf numFmtId="0" fontId="22" fillId="0" borderId="17" xfId="0" applyFont="1" applyBorder="1" applyAlignment="1">
      <alignment horizontal="left"/>
    </xf>
    <xf numFmtId="0" fontId="22" fillId="10" borderId="90" xfId="0" applyFont="1" applyFill="1" applyBorder="1" applyAlignment="1" applyProtection="1">
      <alignment horizontal="left" vertical="center"/>
      <protection locked="0"/>
    </xf>
    <xf numFmtId="0" fontId="22" fillId="10" borderId="21" xfId="0" applyFont="1" applyFill="1" applyBorder="1" applyAlignment="1" applyProtection="1">
      <alignment horizontal="left" vertical="center"/>
      <protection locked="0"/>
    </xf>
    <xf numFmtId="0" fontId="23" fillId="0" borderId="60" xfId="0" applyFont="1" applyBorder="1" applyAlignment="1">
      <alignment horizontal="center" wrapText="1"/>
    </xf>
    <xf numFmtId="0" fontId="23" fillId="0" borderId="55" xfId="0" applyFont="1" applyBorder="1" applyAlignment="1">
      <alignment horizontal="center" wrapText="1"/>
    </xf>
    <xf numFmtId="0" fontId="23" fillId="0" borderId="22" xfId="0" applyFont="1" applyBorder="1" applyAlignment="1">
      <alignment horizontal="center" wrapText="1"/>
    </xf>
    <xf numFmtId="0" fontId="23" fillId="0" borderId="79" xfId="0" applyFont="1" applyBorder="1" applyAlignment="1">
      <alignment horizontal="center"/>
    </xf>
    <xf numFmtId="0" fontId="23" fillId="0" borderId="90" xfId="0" applyFont="1" applyBorder="1" applyAlignment="1">
      <alignment horizontal="center"/>
    </xf>
    <xf numFmtId="0" fontId="23" fillId="0" borderId="21" xfId="0" applyFont="1" applyBorder="1" applyAlignment="1">
      <alignment horizontal="center"/>
    </xf>
    <xf numFmtId="0" fontId="23" fillId="0" borderId="2" xfId="0" applyFont="1" applyBorder="1" applyAlignment="1">
      <alignment horizontal="center"/>
    </xf>
    <xf numFmtId="0" fontId="23" fillId="0" borderId="4" xfId="0" applyFont="1" applyBorder="1" applyAlignment="1">
      <alignment horizontal="center"/>
    </xf>
    <xf numFmtId="14" fontId="22" fillId="10" borderId="36" xfId="0" applyNumberFormat="1" applyFont="1" applyFill="1" applyBorder="1" applyAlignment="1" applyProtection="1">
      <alignment horizontal="center" vertical="center"/>
      <protection locked="0"/>
    </xf>
    <xf numFmtId="14" fontId="22" fillId="10" borderId="37" xfId="0" applyNumberFormat="1" applyFont="1" applyFill="1" applyBorder="1" applyAlignment="1" applyProtection="1">
      <alignment horizontal="center" vertical="center"/>
      <protection locked="0"/>
    </xf>
    <xf numFmtId="14" fontId="22" fillId="10" borderId="45" xfId="0" applyNumberFormat="1" applyFont="1" applyFill="1" applyBorder="1" applyAlignment="1" applyProtection="1">
      <alignment horizontal="center" vertical="center"/>
      <protection locked="0"/>
    </xf>
    <xf numFmtId="14" fontId="22" fillId="10" borderId="29" xfId="0" applyNumberFormat="1" applyFont="1" applyFill="1" applyBorder="1" applyAlignment="1" applyProtection="1">
      <alignment horizontal="center" vertical="center"/>
      <protection locked="0"/>
    </xf>
    <xf numFmtId="0" fontId="23" fillId="0" borderId="35" xfId="0" applyFont="1" applyBorder="1" applyAlignment="1">
      <alignment horizontal="center" wrapText="1"/>
    </xf>
    <xf numFmtId="0" fontId="23" fillId="0" borderId="36" xfId="0" applyFont="1" applyBorder="1" applyAlignment="1">
      <alignment horizontal="center" wrapText="1"/>
    </xf>
    <xf numFmtId="0" fontId="23" fillId="0" borderId="38" xfId="0" applyFont="1" applyBorder="1" applyAlignment="1">
      <alignment horizontal="center" wrapText="1"/>
    </xf>
    <xf numFmtId="0" fontId="23" fillId="0" borderId="45" xfId="0" applyFont="1" applyBorder="1" applyAlignment="1">
      <alignment horizontal="center" wrapText="1"/>
    </xf>
    <xf numFmtId="172" fontId="22" fillId="10" borderId="41" xfId="0" applyNumberFormat="1" applyFont="1" applyFill="1" applyBorder="1" applyAlignment="1" applyProtection="1">
      <alignment horizontal="center" vertical="center"/>
      <protection locked="0"/>
    </xf>
    <xf numFmtId="172" fontId="22" fillId="10" borderId="42" xfId="0" applyNumberFormat="1" applyFont="1" applyFill="1" applyBorder="1" applyAlignment="1" applyProtection="1">
      <alignment horizontal="center" vertical="center"/>
      <protection locked="0"/>
    </xf>
    <xf numFmtId="172" fontId="22" fillId="10" borderId="43" xfId="0" applyNumberFormat="1" applyFont="1" applyFill="1" applyBorder="1" applyAlignment="1" applyProtection="1">
      <alignment horizontal="center" vertical="center"/>
      <protection locked="0"/>
    </xf>
    <xf numFmtId="0" fontId="23" fillId="0" borderId="14" xfId="0" applyFont="1" applyBorder="1" applyAlignment="1">
      <alignment horizontal="left" vertical="center"/>
    </xf>
    <xf numFmtId="0" fontId="23" fillId="0" borderId="13" xfId="0" applyFont="1" applyBorder="1" applyAlignment="1">
      <alignment horizontal="left" vertical="center"/>
    </xf>
    <xf numFmtId="0" fontId="23" fillId="0" borderId="15" xfId="0" applyFont="1" applyBorder="1" applyAlignment="1">
      <alignment horizontal="left" vertical="center"/>
    </xf>
    <xf numFmtId="0" fontId="22" fillId="10" borderId="7" xfId="0" applyFont="1" applyFill="1" applyBorder="1" applyAlignment="1" applyProtection="1">
      <alignment horizontal="left" vertical="top" wrapText="1"/>
      <protection locked="0"/>
    </xf>
    <xf numFmtId="0" fontId="22" fillId="10" borderId="8" xfId="0" applyFont="1" applyFill="1" applyBorder="1" applyAlignment="1" applyProtection="1">
      <alignment horizontal="left" vertical="top" wrapText="1"/>
      <protection locked="0"/>
    </xf>
    <xf numFmtId="0" fontId="22" fillId="10" borderId="46" xfId="0" applyFont="1" applyFill="1" applyBorder="1" applyAlignment="1" applyProtection="1">
      <alignment horizontal="left" vertical="top" wrapText="1"/>
      <protection locked="0"/>
    </xf>
    <xf numFmtId="177" fontId="22" fillId="10" borderId="36" xfId="0" applyNumberFormat="1" applyFont="1" applyFill="1" applyBorder="1" applyAlignment="1" applyProtection="1">
      <alignment horizontal="center" vertical="center"/>
      <protection locked="0"/>
    </xf>
    <xf numFmtId="177" fontId="22" fillId="10" borderId="44" xfId="0" applyNumberFormat="1" applyFont="1" applyFill="1" applyBorder="1" applyAlignment="1" applyProtection="1">
      <alignment horizontal="center" vertical="center"/>
      <protection locked="0"/>
    </xf>
    <xf numFmtId="177" fontId="22" fillId="10" borderId="45" xfId="0" applyNumberFormat="1" applyFont="1" applyFill="1" applyBorder="1" applyAlignment="1">
      <alignment horizontal="center" vertical="center"/>
    </xf>
    <xf numFmtId="177" fontId="22" fillId="10" borderId="30" xfId="0" applyNumberFormat="1" applyFont="1" applyFill="1" applyBorder="1" applyAlignment="1">
      <alignment horizontal="center" vertical="center"/>
    </xf>
    <xf numFmtId="0" fontId="22" fillId="10" borderId="78" xfId="0" applyFont="1" applyFill="1" applyBorder="1" applyAlignment="1" applyProtection="1">
      <alignment horizontal="center" vertical="center"/>
      <protection locked="0"/>
    </xf>
    <xf numFmtId="0" fontId="22" fillId="10" borderId="54" xfId="0" applyFont="1" applyFill="1" applyBorder="1" applyAlignment="1" applyProtection="1">
      <alignment horizontal="center" vertical="center"/>
      <protection locked="0"/>
    </xf>
    <xf numFmtId="0" fontId="23" fillId="0" borderId="39" xfId="0" applyFont="1" applyBorder="1" applyAlignment="1">
      <alignment horizontal="left"/>
    </xf>
    <xf numFmtId="0" fontId="23" fillId="0" borderId="31" xfId="0" applyFont="1" applyBorder="1" applyAlignment="1">
      <alignment horizontal="left"/>
    </xf>
    <xf numFmtId="49" fontId="22" fillId="0" borderId="0" xfId="0" applyNumberFormat="1" applyFont="1" applyAlignment="1">
      <alignment horizontal="left" wrapText="1"/>
    </xf>
    <xf numFmtId="49" fontId="22" fillId="0" borderId="5" xfId="0" applyNumberFormat="1" applyFont="1" applyBorder="1" applyAlignment="1">
      <alignment horizontal="left" wrapText="1"/>
    </xf>
    <xf numFmtId="0" fontId="22" fillId="10" borderId="56" xfId="0" applyFont="1" applyFill="1" applyBorder="1" applyAlignment="1" applyProtection="1">
      <alignment horizontal="center"/>
      <protection locked="0"/>
    </xf>
    <xf numFmtId="0" fontId="22" fillId="10" borderId="89" xfId="0" applyFont="1" applyFill="1" applyBorder="1" applyAlignment="1" applyProtection="1">
      <alignment horizontal="center"/>
      <protection locked="0"/>
    </xf>
    <xf numFmtId="0" fontId="22" fillId="0" borderId="26" xfId="0" applyFont="1" applyBorder="1" applyAlignment="1">
      <alignment horizontal="right"/>
    </xf>
    <xf numFmtId="0" fontId="22" fillId="0" borderId="38" xfId="0" applyFont="1" applyBorder="1" applyAlignment="1">
      <alignment horizontal="right"/>
    </xf>
    <xf numFmtId="0" fontId="22" fillId="0" borderId="45" xfId="0" applyFont="1" applyBorder="1" applyAlignment="1">
      <alignment horizontal="right"/>
    </xf>
    <xf numFmtId="0" fontId="22" fillId="10" borderId="49" xfId="0" applyFont="1" applyFill="1" applyBorder="1" applyAlignment="1" applyProtection="1">
      <alignment horizontal="center" vertical="top"/>
      <protection locked="0"/>
    </xf>
    <xf numFmtId="0" fontId="22" fillId="10" borderId="20" xfId="0" applyFont="1" applyFill="1" applyBorder="1" applyAlignment="1" applyProtection="1">
      <alignment horizontal="center" vertical="top"/>
      <protection locked="0"/>
    </xf>
    <xf numFmtId="0" fontId="22" fillId="0" borderId="55" xfId="0" applyFont="1" applyBorder="1" applyAlignment="1">
      <alignment horizontal="right"/>
    </xf>
    <xf numFmtId="0" fontId="22" fillId="0" borderId="88" xfId="0" applyFont="1" applyBorder="1" applyAlignment="1">
      <alignment horizontal="right"/>
    </xf>
    <xf numFmtId="0" fontId="22" fillId="10" borderId="36" xfId="0" applyFont="1" applyFill="1" applyBorder="1" applyAlignment="1" applyProtection="1">
      <alignment horizontal="center"/>
      <protection locked="0"/>
    </xf>
    <xf numFmtId="0" fontId="22" fillId="10" borderId="37" xfId="0" applyFont="1" applyFill="1" applyBorder="1" applyAlignment="1" applyProtection="1">
      <alignment horizontal="center"/>
      <protection locked="0"/>
    </xf>
    <xf numFmtId="0" fontId="23" fillId="0" borderId="5" xfId="0" applyFont="1" applyBorder="1" applyAlignment="1">
      <alignment horizontal="left"/>
    </xf>
    <xf numFmtId="0" fontId="23" fillId="0" borderId="0" xfId="0" applyFont="1" applyAlignment="1">
      <alignment horizontal="left"/>
    </xf>
    <xf numFmtId="0" fontId="23" fillId="0" borderId="6" xfId="0" applyFont="1" applyBorder="1" applyAlignment="1">
      <alignment horizontal="left"/>
    </xf>
    <xf numFmtId="7" fontId="22" fillId="0" borderId="44" xfId="0" applyNumberFormat="1" applyFont="1" applyBorder="1" applyAlignment="1">
      <alignment horizontal="center" vertical="top"/>
    </xf>
    <xf numFmtId="170" fontId="23" fillId="10" borderId="33" xfId="0" applyNumberFormat="1" applyFont="1" applyFill="1" applyBorder="1" applyAlignment="1" applyProtection="1">
      <alignment horizontal="center"/>
      <protection locked="0"/>
    </xf>
    <xf numFmtId="170" fontId="23" fillId="10" borderId="34" xfId="0" applyNumberFormat="1" applyFont="1" applyFill="1" applyBorder="1" applyAlignment="1" applyProtection="1">
      <alignment horizontal="center"/>
      <protection locked="0"/>
    </xf>
    <xf numFmtId="0" fontId="22" fillId="10" borderId="2" xfId="0" applyFont="1" applyFill="1" applyBorder="1" applyAlignment="1" applyProtection="1">
      <alignment horizontal="center" vertical="top" wrapText="1"/>
      <protection locked="0"/>
    </xf>
    <xf numFmtId="0" fontId="22" fillId="10" borderId="3" xfId="0" applyFont="1" applyFill="1" applyBorder="1" applyAlignment="1" applyProtection="1">
      <alignment horizontal="center" vertical="top" wrapText="1"/>
      <protection locked="0"/>
    </xf>
    <xf numFmtId="0" fontId="22" fillId="10" borderId="4" xfId="0" applyFont="1" applyFill="1" applyBorder="1" applyAlignment="1" applyProtection="1">
      <alignment horizontal="center" vertical="top" wrapText="1"/>
      <protection locked="0"/>
    </xf>
    <xf numFmtId="0" fontId="22" fillId="10" borderId="5" xfId="0" applyFont="1" applyFill="1" applyBorder="1" applyAlignment="1" applyProtection="1">
      <alignment horizontal="center" vertical="top" wrapText="1"/>
      <protection locked="0"/>
    </xf>
    <xf numFmtId="0" fontId="22" fillId="10" borderId="0" xfId="0" applyFont="1" applyFill="1" applyAlignment="1" applyProtection="1">
      <alignment horizontal="center" vertical="top" wrapText="1"/>
      <protection locked="0"/>
    </xf>
    <xf numFmtId="0" fontId="22" fillId="10" borderId="6" xfId="0" applyFont="1" applyFill="1" applyBorder="1" applyAlignment="1" applyProtection="1">
      <alignment horizontal="center" vertical="top" wrapText="1"/>
      <protection locked="0"/>
    </xf>
    <xf numFmtId="0" fontId="22" fillId="10" borderId="7" xfId="0" applyFont="1" applyFill="1" applyBorder="1" applyAlignment="1" applyProtection="1">
      <alignment horizontal="center" vertical="top" wrapText="1"/>
      <protection locked="0"/>
    </xf>
    <xf numFmtId="0" fontId="22" fillId="10" borderId="8" xfId="0" applyFont="1" applyFill="1" applyBorder="1" applyAlignment="1" applyProtection="1">
      <alignment horizontal="center" vertical="top" wrapText="1"/>
      <protection locked="0"/>
    </xf>
    <xf numFmtId="0" fontId="22" fillId="10" borderId="9" xfId="0" applyFont="1" applyFill="1" applyBorder="1" applyAlignment="1" applyProtection="1">
      <alignment horizontal="center" vertical="top" wrapText="1"/>
      <protection locked="0"/>
    </xf>
    <xf numFmtId="0" fontId="23" fillId="0" borderId="36" xfId="0" applyFont="1" applyBorder="1" applyAlignment="1">
      <alignment horizontal="center"/>
    </xf>
    <xf numFmtId="0" fontId="23" fillId="0" borderId="37" xfId="0" applyFont="1" applyBorder="1" applyAlignment="1">
      <alignment horizontal="center"/>
    </xf>
    <xf numFmtId="0" fontId="22" fillId="10" borderId="17" xfId="0" applyFont="1" applyFill="1" applyBorder="1" applyAlignment="1" applyProtection="1">
      <alignment horizontal="left" vertical="top" wrapText="1"/>
      <protection locked="0"/>
    </xf>
    <xf numFmtId="0" fontId="22" fillId="10" borderId="78" xfId="0" applyFont="1" applyFill="1" applyBorder="1" applyAlignment="1" applyProtection="1">
      <alignment horizontal="left" vertical="top" wrapText="1"/>
      <protection locked="0"/>
    </xf>
    <xf numFmtId="0" fontId="22" fillId="10" borderId="54" xfId="0" applyFont="1" applyFill="1" applyBorder="1" applyAlignment="1" applyProtection="1">
      <alignment horizontal="left" vertical="top" wrapText="1"/>
      <protection locked="0"/>
    </xf>
    <xf numFmtId="0" fontId="22" fillId="10" borderId="41" xfId="0" applyFont="1" applyFill="1" applyBorder="1" applyAlignment="1" applyProtection="1">
      <alignment horizontal="left" vertical="top" wrapText="1"/>
      <protection locked="0"/>
    </xf>
    <xf numFmtId="0" fontId="22" fillId="0" borderId="50" xfId="0" applyFont="1" applyBorder="1" applyAlignment="1" applyProtection="1">
      <alignment horizontal="left" vertical="center"/>
      <protection locked="0"/>
    </xf>
    <xf numFmtId="0" fontId="22" fillId="0" borderId="28" xfId="0" applyFont="1" applyBorder="1" applyAlignment="1" applyProtection="1">
      <alignment horizontal="left" vertical="center"/>
      <protection locked="0"/>
    </xf>
    <xf numFmtId="0" fontId="22" fillId="0" borderId="92" xfId="0" applyFont="1" applyBorder="1" applyAlignment="1" applyProtection="1">
      <alignment horizontal="left" vertical="center"/>
      <protection locked="0"/>
    </xf>
    <xf numFmtId="0" fontId="22" fillId="10" borderId="45" xfId="0" applyFont="1" applyFill="1" applyBorder="1" applyAlignment="1" applyProtection="1">
      <alignment horizontal="left"/>
      <protection locked="0"/>
    </xf>
    <xf numFmtId="0" fontId="22" fillId="10" borderId="29" xfId="0" applyFont="1" applyFill="1" applyBorder="1" applyAlignment="1" applyProtection="1">
      <alignment horizontal="left"/>
      <protection locked="0"/>
    </xf>
    <xf numFmtId="0" fontId="22" fillId="0" borderId="40" xfId="0" applyFont="1" applyBorder="1" applyAlignment="1">
      <alignment horizontal="right"/>
    </xf>
    <xf numFmtId="0" fontId="22" fillId="0" borderId="54" xfId="0" applyFont="1" applyBorder="1" applyAlignment="1">
      <alignment horizontal="right"/>
    </xf>
    <xf numFmtId="0" fontId="22" fillId="10" borderId="32" xfId="0" applyFont="1" applyFill="1" applyBorder="1" applyAlignment="1" applyProtection="1">
      <alignment horizontal="center"/>
      <protection locked="0"/>
    </xf>
    <xf numFmtId="0" fontId="22" fillId="0" borderId="30" xfId="0" applyFont="1" applyBorder="1" applyAlignment="1">
      <alignment horizontal="left"/>
    </xf>
    <xf numFmtId="0" fontId="22" fillId="0" borderId="49" xfId="0" applyFont="1" applyBorder="1" applyAlignment="1">
      <alignment horizontal="left"/>
    </xf>
    <xf numFmtId="0" fontId="26" fillId="0" borderId="0" xfId="0" applyFont="1" applyAlignment="1">
      <alignment horizontal="left" vertical="center" wrapText="1"/>
    </xf>
    <xf numFmtId="0" fontId="37" fillId="0" borderId="0" xfId="0" applyFont="1" applyAlignment="1">
      <alignment horizontal="center" vertical="center" wrapText="1"/>
    </xf>
    <xf numFmtId="0" fontId="1" fillId="0" borderId="0" xfId="0" applyFont="1" applyAlignment="1">
      <alignment horizontal="left" vertical="center" wrapText="1"/>
    </xf>
    <xf numFmtId="0" fontId="3" fillId="13" borderId="60" xfId="0" applyFont="1" applyFill="1" applyBorder="1" applyAlignment="1">
      <alignment horizontal="center"/>
    </xf>
    <xf numFmtId="0" fontId="3" fillId="13" borderId="22" xfId="0" applyFont="1" applyFill="1" applyBorder="1" applyAlignment="1">
      <alignment horizontal="center"/>
    </xf>
    <xf numFmtId="15" fontId="5" fillId="0" borderId="0" xfId="3" applyNumberFormat="1" applyAlignment="1">
      <alignment horizontal="center" vertical="center"/>
    </xf>
    <xf numFmtId="164" fontId="32" fillId="0" borderId="44" xfId="3" applyNumberFormat="1" applyFont="1" applyBorder="1" applyAlignment="1">
      <alignment horizontal="center" vertical="center" wrapText="1"/>
    </xf>
    <xf numFmtId="164" fontId="32" fillId="0" borderId="49" xfId="3" applyNumberFormat="1" applyFont="1" applyBorder="1" applyAlignment="1">
      <alignment horizontal="center" vertical="center" wrapText="1"/>
    </xf>
    <xf numFmtId="164" fontId="28" fillId="0" borderId="22" xfId="3" applyNumberFormat="1" applyFont="1" applyBorder="1" applyAlignment="1">
      <alignment horizontal="center" vertical="center" wrapText="1"/>
    </xf>
    <xf numFmtId="164" fontId="28" fillId="0" borderId="20" xfId="3" applyNumberFormat="1" applyFont="1" applyBorder="1" applyAlignment="1">
      <alignment horizontal="center" vertical="center" wrapText="1"/>
    </xf>
    <xf numFmtId="0" fontId="20" fillId="0" borderId="32" xfId="3" applyFont="1" applyBorder="1" applyAlignment="1">
      <alignment horizontal="center" vertical="center"/>
    </xf>
    <xf numFmtId="0" fontId="20" fillId="0" borderId="33" xfId="3" applyFont="1" applyBorder="1" applyAlignment="1">
      <alignment horizontal="center" vertical="center"/>
    </xf>
    <xf numFmtId="0" fontId="20" fillId="0" borderId="34" xfId="3" applyFont="1" applyBorder="1" applyAlignment="1">
      <alignment horizontal="center" vertical="center"/>
    </xf>
    <xf numFmtId="0" fontId="21" fillId="0" borderId="32" xfId="3" applyFont="1" applyBorder="1" applyAlignment="1">
      <alignment horizontal="center" vertical="center"/>
    </xf>
    <xf numFmtId="0" fontId="21" fillId="0" borderId="33" xfId="3" applyFont="1" applyBorder="1" applyAlignment="1">
      <alignment horizontal="center" vertical="center"/>
    </xf>
    <xf numFmtId="0" fontId="21" fillId="0" borderId="34" xfId="3" applyFont="1" applyBorder="1" applyAlignment="1">
      <alignment horizontal="center" vertical="center"/>
    </xf>
    <xf numFmtId="164" fontId="28" fillId="0" borderId="39" xfId="3" applyNumberFormat="1" applyFont="1" applyBorder="1" applyAlignment="1">
      <alignment horizontal="center" vertical="center" wrapText="1"/>
    </xf>
    <xf numFmtId="164" fontId="28" fillId="0" borderId="26" xfId="3" applyNumberFormat="1" applyFont="1" applyBorder="1" applyAlignment="1">
      <alignment horizontal="center" vertical="center" wrapText="1"/>
    </xf>
    <xf numFmtId="0" fontId="5" fillId="10" borderId="10" xfId="3" applyFill="1" applyBorder="1" applyAlignment="1">
      <alignment horizontal="center" vertical="center"/>
    </xf>
    <xf numFmtId="0" fontId="5" fillId="10" borderId="11" xfId="3" applyFill="1" applyBorder="1" applyAlignment="1">
      <alignment horizontal="center" vertical="center"/>
    </xf>
    <xf numFmtId="0" fontId="5" fillId="10" borderId="12" xfId="3" applyFill="1" applyBorder="1" applyAlignment="1">
      <alignment horizontal="center" vertical="center"/>
    </xf>
    <xf numFmtId="164" fontId="32" fillId="0" borderId="31" xfId="3" applyNumberFormat="1" applyFont="1" applyBorder="1" applyAlignment="1">
      <alignment horizontal="center" vertical="center" wrapText="1"/>
    </xf>
    <xf numFmtId="164" fontId="32" fillId="0" borderId="16" xfId="3" applyNumberFormat="1" applyFont="1" applyBorder="1" applyAlignment="1">
      <alignment horizontal="center" vertical="center" wrapText="1"/>
    </xf>
    <xf numFmtId="164" fontId="28" fillId="0" borderId="31" xfId="3" applyNumberFormat="1" applyFont="1" applyBorder="1" applyAlignment="1">
      <alignment horizontal="center" vertical="center" wrapText="1"/>
    </xf>
    <xf numFmtId="164" fontId="28" fillId="0" borderId="16" xfId="3" applyNumberFormat="1" applyFont="1" applyBorder="1" applyAlignment="1">
      <alignment horizontal="center" vertical="center" wrapText="1"/>
    </xf>
    <xf numFmtId="10" fontId="28" fillId="0" borderId="42" xfId="3" applyNumberFormat="1" applyFont="1" applyBorder="1" applyAlignment="1">
      <alignment horizontal="center" vertical="center" wrapText="1"/>
    </xf>
    <xf numFmtId="10" fontId="28" fillId="0" borderId="27" xfId="3" applyNumberFormat="1" applyFont="1" applyBorder="1" applyAlignment="1">
      <alignment horizontal="center" vertical="center" wrapText="1"/>
    </xf>
    <xf numFmtId="0" fontId="29" fillId="10" borderId="26" xfId="3" applyFont="1" applyFill="1" applyBorder="1" applyAlignment="1" applyProtection="1">
      <alignment horizontal="left" vertical="center" wrapText="1"/>
      <protection locked="0"/>
    </xf>
    <xf numFmtId="0" fontId="29" fillId="10" borderId="16" xfId="3" applyFont="1" applyFill="1" applyBorder="1" applyAlignment="1" applyProtection="1">
      <alignment horizontal="left" vertical="center" wrapText="1"/>
      <protection locked="0"/>
    </xf>
    <xf numFmtId="0" fontId="29" fillId="0" borderId="26" xfId="3" applyFont="1" applyBorder="1" applyAlignment="1">
      <alignment horizontal="left" vertical="center" wrapText="1"/>
    </xf>
    <xf numFmtId="0" fontId="29" fillId="0" borderId="16" xfId="3" applyFont="1" applyBorder="1" applyAlignment="1">
      <alignment horizontal="left" vertical="center" wrapText="1"/>
    </xf>
    <xf numFmtId="0" fontId="31" fillId="0" borderId="13" xfId="3" applyFont="1" applyBorder="1" applyAlignment="1" applyProtection="1">
      <alignment horizontal="left" vertical="top"/>
      <protection locked="0"/>
    </xf>
    <xf numFmtId="0" fontId="31" fillId="0" borderId="18" xfId="3" applyFont="1" applyBorder="1" applyAlignment="1">
      <alignment horizontal="left" vertical="center"/>
    </xf>
    <xf numFmtId="0" fontId="28" fillId="0" borderId="35" xfId="3" applyFont="1" applyBorder="1" applyAlignment="1">
      <alignment horizontal="center" vertical="center" wrapText="1"/>
    </xf>
    <xf numFmtId="0" fontId="28" fillId="0" borderId="36" xfId="3" applyFont="1" applyBorder="1" applyAlignment="1">
      <alignment horizontal="center" vertical="center" wrapText="1"/>
    </xf>
    <xf numFmtId="0" fontId="28" fillId="0" borderId="26" xfId="3" applyFont="1" applyBorder="1" applyAlignment="1">
      <alignment horizontal="center" vertical="center" wrapText="1"/>
    </xf>
    <xf numFmtId="0" fontId="28" fillId="0" borderId="16" xfId="3" applyFont="1" applyBorder="1" applyAlignment="1">
      <alignment horizontal="center" vertical="center" wrapText="1"/>
    </xf>
    <xf numFmtId="165" fontId="28" fillId="0" borderId="36" xfId="3" applyNumberFormat="1" applyFont="1" applyBorder="1" applyAlignment="1">
      <alignment horizontal="center" vertical="center" wrapText="1"/>
    </xf>
    <xf numFmtId="165" fontId="28" fillId="0" borderId="16" xfId="3" applyNumberFormat="1" applyFont="1" applyBorder="1" applyAlignment="1">
      <alignment horizontal="center" vertical="center" wrapText="1"/>
    </xf>
    <xf numFmtId="168" fontId="31" fillId="0" borderId="18" xfId="3" applyNumberFormat="1" applyFont="1" applyBorder="1" applyAlignment="1">
      <alignment horizontal="left" vertical="center"/>
    </xf>
    <xf numFmtId="0" fontId="5" fillId="0" borderId="18" xfId="3" applyBorder="1" applyAlignment="1">
      <alignment horizontal="left" vertical="center"/>
    </xf>
    <xf numFmtId="0" fontId="30" fillId="0" borderId="0" xfId="3" applyFont="1" applyAlignment="1">
      <alignment vertical="center"/>
    </xf>
    <xf numFmtId="0" fontId="31" fillId="0" borderId="0" xfId="3" applyFont="1" applyAlignment="1">
      <alignment vertical="center"/>
    </xf>
    <xf numFmtId="0" fontId="28" fillId="0" borderId="56" xfId="3" applyFont="1" applyBorder="1" applyAlignment="1">
      <alignment horizontal="center" vertical="center" wrapText="1"/>
    </xf>
    <xf numFmtId="0" fontId="28" fillId="0" borderId="31" xfId="3" applyFont="1" applyBorder="1" applyAlignment="1">
      <alignment horizontal="center" vertical="center" wrapText="1"/>
    </xf>
    <xf numFmtId="165" fontId="28" fillId="0" borderId="49" xfId="3" applyNumberFormat="1" applyFont="1" applyBorder="1" applyAlignment="1">
      <alignment horizontal="right" vertical="center"/>
    </xf>
    <xf numFmtId="165" fontId="28" fillId="0" borderId="17" xfId="3" applyNumberFormat="1" applyFont="1" applyBorder="1" applyAlignment="1">
      <alignment horizontal="right" vertical="center"/>
    </xf>
    <xf numFmtId="0" fontId="29" fillId="10" borderId="38" xfId="3" applyFont="1" applyFill="1" applyBorder="1" applyAlignment="1" applyProtection="1">
      <alignment horizontal="left" vertical="center" wrapText="1"/>
      <protection locked="0"/>
    </xf>
    <xf numFmtId="0" fontId="29" fillId="10" borderId="45" xfId="3" applyFont="1" applyFill="1" applyBorder="1" applyAlignment="1" applyProtection="1">
      <alignment horizontal="left" vertical="center" wrapText="1"/>
      <protection locked="0"/>
    </xf>
    <xf numFmtId="0" fontId="28" fillId="0" borderId="0" xfId="3" applyFont="1" applyAlignment="1">
      <alignment vertical="center"/>
    </xf>
    <xf numFmtId="0" fontId="29" fillId="0" borderId="0" xfId="3" applyFont="1" applyAlignment="1">
      <alignment vertical="center"/>
    </xf>
    <xf numFmtId="168" fontId="5" fillId="0" borderId="0" xfId="4" applyNumberFormat="1" applyAlignment="1">
      <alignment horizontal="center"/>
    </xf>
    <xf numFmtId="168" fontId="5" fillId="0" borderId="6" xfId="4" applyNumberFormat="1" applyBorder="1" applyAlignment="1">
      <alignment horizontal="center"/>
    </xf>
    <xf numFmtId="0" fontId="5" fillId="0" borderId="0" xfId="4" applyAlignment="1">
      <alignment horizontal="center" wrapText="1"/>
    </xf>
    <xf numFmtId="0" fontId="5" fillId="0" borderId="6" xfId="4" applyBorder="1" applyAlignment="1">
      <alignment horizontal="center" wrapText="1"/>
    </xf>
    <xf numFmtId="0" fontId="5" fillId="0" borderId="0" xfId="4" applyAlignment="1">
      <alignment horizontal="center"/>
    </xf>
    <xf numFmtId="0" fontId="5" fillId="0" borderId="6" xfId="4" applyBorder="1" applyAlignment="1">
      <alignment horizontal="center"/>
    </xf>
    <xf numFmtId="0" fontId="5" fillId="0" borderId="0" xfId="4" applyAlignment="1">
      <alignment horizontal="left" vertical="center"/>
    </xf>
    <xf numFmtId="0" fontId="5" fillId="0" borderId="6" xfId="4" applyBorder="1" applyAlignment="1">
      <alignment horizontal="left" vertical="center"/>
    </xf>
    <xf numFmtId="0" fontId="5" fillId="0" borderId="0" xfId="4" applyAlignment="1">
      <alignment horizontal="left"/>
    </xf>
    <xf numFmtId="0" fontId="5" fillId="0" borderId="6" xfId="4" applyBorder="1" applyAlignment="1">
      <alignment horizontal="left"/>
    </xf>
    <xf numFmtId="0" fontId="61" fillId="0" borderId="0" xfId="4" applyFont="1" applyAlignment="1">
      <alignment horizontal="center" wrapText="1"/>
    </xf>
    <xf numFmtId="0" fontId="7" fillId="0" borderId="0" xfId="4" applyFont="1" applyAlignment="1">
      <alignment horizontal="left" vertical="top" wrapText="1"/>
    </xf>
    <xf numFmtId="0" fontId="7" fillId="0" borderId="6" xfId="4" applyFont="1" applyBorder="1" applyAlignment="1">
      <alignment horizontal="left" vertical="top" wrapText="1"/>
    </xf>
    <xf numFmtId="0" fontId="7" fillId="0" borderId="8" xfId="4" applyFont="1" applyBorder="1" applyAlignment="1">
      <alignment horizontal="left" vertical="top" wrapText="1"/>
    </xf>
    <xf numFmtId="0" fontId="7" fillId="0" borderId="9" xfId="4" applyFont="1" applyBorder="1" applyAlignment="1">
      <alignment horizontal="left" vertical="top" wrapText="1"/>
    </xf>
    <xf numFmtId="0" fontId="64" fillId="0" borderId="0" xfId="0" applyFont="1" applyAlignment="1">
      <alignment horizontal="center"/>
    </xf>
    <xf numFmtId="0" fontId="17" fillId="0" borderId="8" xfId="4" applyFont="1" applyBorder="1" applyAlignment="1">
      <alignment horizontal="center"/>
    </xf>
    <xf numFmtId="14" fontId="17" fillId="4" borderId="3" xfId="4" applyNumberFormat="1" applyFont="1" applyFill="1" applyBorder="1" applyAlignment="1">
      <alignment horizontal="center"/>
    </xf>
    <xf numFmtId="14" fontId="17" fillId="4" borderId="4" xfId="4" applyNumberFormat="1" applyFont="1" applyFill="1" applyBorder="1" applyAlignment="1">
      <alignment horizontal="center"/>
    </xf>
    <xf numFmtId="0" fontId="7" fillId="0" borderId="0" xfId="4" applyFont="1" applyAlignment="1">
      <alignment horizontal="center"/>
    </xf>
    <xf numFmtId="0" fontId="7" fillId="0" borderId="6" xfId="4" applyFont="1" applyBorder="1" applyAlignment="1">
      <alignment horizontal="center"/>
    </xf>
    <xf numFmtId="0" fontId="79" fillId="0" borderId="5" xfId="0" applyFont="1" applyBorder="1" applyAlignment="1" applyProtection="1">
      <alignment vertical="center"/>
      <protection locked="0"/>
    </xf>
    <xf numFmtId="0" fontId="79" fillId="0" borderId="0" xfId="0" applyFont="1" applyAlignment="1" applyProtection="1">
      <alignment vertical="center"/>
      <protection locked="0"/>
    </xf>
    <xf numFmtId="0" fontId="79" fillId="0" borderId="65" xfId="0" applyFont="1" applyBorder="1" applyAlignment="1" applyProtection="1">
      <alignment vertical="center"/>
      <protection locked="0"/>
    </xf>
    <xf numFmtId="0" fontId="74" fillId="0" borderId="67" xfId="0" applyFont="1" applyBorder="1" applyAlignment="1" applyProtection="1">
      <alignment vertical="center"/>
      <protection locked="0"/>
    </xf>
    <xf numFmtId="0" fontId="74" fillId="0" borderId="68" xfId="0" applyFont="1" applyBorder="1" applyAlignment="1" applyProtection="1">
      <alignment vertical="center"/>
      <protection locked="0"/>
    </xf>
    <xf numFmtId="0" fontId="74" fillId="0" borderId="69" xfId="0" applyFont="1" applyBorder="1" applyAlignment="1" applyProtection="1">
      <alignment vertical="center"/>
      <protection locked="0"/>
    </xf>
    <xf numFmtId="0" fontId="74" fillId="0" borderId="70" xfId="0" applyFont="1" applyBorder="1" applyAlignment="1" applyProtection="1">
      <alignment vertical="center"/>
      <protection locked="0"/>
    </xf>
    <xf numFmtId="0" fontId="75" fillId="0" borderId="0" xfId="0" applyFont="1" applyAlignment="1" applyProtection="1">
      <alignment horizontal="center" vertical="center"/>
      <protection locked="0"/>
    </xf>
    <xf numFmtId="0" fontId="42" fillId="0" borderId="10" xfId="0" applyFont="1" applyBorder="1" applyAlignment="1" applyProtection="1">
      <alignment horizontal="left"/>
      <protection locked="0"/>
    </xf>
    <xf numFmtId="0" fontId="42" fillId="0" borderId="11" xfId="0" applyFont="1" applyBorder="1" applyAlignment="1" applyProtection="1">
      <alignment horizontal="left"/>
      <protection locked="0"/>
    </xf>
    <xf numFmtId="0" fontId="42" fillId="0" borderId="12" xfId="0" applyFont="1" applyBorder="1" applyAlignment="1" applyProtection="1">
      <alignment horizontal="left"/>
      <protection locked="0"/>
    </xf>
    <xf numFmtId="0" fontId="73" fillId="0" borderId="24" xfId="0" applyFont="1" applyBorder="1" applyAlignment="1" applyProtection="1">
      <alignment horizontal="center" vertical="center" wrapText="1"/>
      <protection locked="0"/>
    </xf>
    <xf numFmtId="0" fontId="73" fillId="0" borderId="64" xfId="0" applyFont="1" applyBorder="1" applyAlignment="1" applyProtection="1">
      <alignment horizontal="center" vertical="center" wrapText="1"/>
      <protection locked="0"/>
    </xf>
    <xf numFmtId="0" fontId="73" fillId="0" borderId="10" xfId="0" applyFont="1" applyBorder="1" applyAlignment="1" applyProtection="1">
      <alignment horizontal="right" vertical="center"/>
      <protection locked="0"/>
    </xf>
    <xf numFmtId="0" fontId="73" fillId="0" borderId="12" xfId="0" applyFont="1" applyBorder="1" applyAlignment="1" applyProtection="1">
      <alignment horizontal="right" vertical="center"/>
      <protection locked="0"/>
    </xf>
    <xf numFmtId="0" fontId="73" fillId="14" borderId="10" xfId="0" applyFont="1" applyFill="1" applyBorder="1" applyAlignment="1" applyProtection="1">
      <alignment horizontal="center" vertical="center"/>
      <protection locked="0"/>
    </xf>
    <xf numFmtId="0" fontId="73" fillId="14" borderId="12" xfId="0" applyFont="1" applyFill="1" applyBorder="1" applyAlignment="1" applyProtection="1">
      <alignment horizontal="center" vertical="center"/>
      <protection locked="0"/>
    </xf>
    <xf numFmtId="0" fontId="74" fillId="14" borderId="69" xfId="0" applyFont="1" applyFill="1" applyBorder="1" applyAlignment="1" applyProtection="1">
      <alignment vertical="center"/>
      <protection locked="0"/>
    </xf>
    <xf numFmtId="0" fontId="74" fillId="14" borderId="70" xfId="0" applyFont="1" applyFill="1" applyBorder="1" applyAlignment="1" applyProtection="1">
      <alignment vertical="center"/>
      <protection locked="0"/>
    </xf>
    <xf numFmtId="0" fontId="74" fillId="10" borderId="10" xfId="0" applyFont="1" applyFill="1" applyBorder="1" applyAlignment="1" applyProtection="1">
      <alignment horizontal="center" vertical="center"/>
      <protection locked="0"/>
    </xf>
    <xf numFmtId="0" fontId="74" fillId="10" borderId="12" xfId="0" applyFont="1" applyFill="1" applyBorder="1" applyAlignment="1" applyProtection="1">
      <alignment horizontal="center" vertical="center"/>
      <protection locked="0"/>
    </xf>
    <xf numFmtId="0" fontId="74" fillId="0" borderId="76" xfId="0" applyFont="1" applyBorder="1" applyAlignment="1" applyProtection="1">
      <alignment horizontal="center" vertical="center"/>
      <protection locked="0"/>
    </xf>
    <xf numFmtId="0" fontId="74" fillId="0" borderId="77" xfId="0" applyFont="1" applyBorder="1" applyAlignment="1" applyProtection="1">
      <alignment horizontal="center" vertical="center"/>
      <protection locked="0"/>
    </xf>
    <xf numFmtId="0" fontId="83" fillId="5" borderId="2" xfId="0" applyFont="1" applyFill="1" applyBorder="1" applyAlignment="1" applyProtection="1">
      <alignment horizontal="left" vertical="center" wrapText="1"/>
      <protection locked="0"/>
    </xf>
    <xf numFmtId="0" fontId="83" fillId="5" borderId="3" xfId="0" applyFont="1" applyFill="1" applyBorder="1" applyAlignment="1" applyProtection="1">
      <alignment horizontal="left" vertical="center" wrapText="1"/>
      <protection locked="0"/>
    </xf>
    <xf numFmtId="0" fontId="83" fillId="5" borderId="4" xfId="0" applyFont="1" applyFill="1" applyBorder="1" applyAlignment="1" applyProtection="1">
      <alignment horizontal="left" vertical="center" wrapText="1"/>
      <protection locked="0"/>
    </xf>
    <xf numFmtId="0" fontId="83" fillId="5" borderId="5" xfId="0" applyFont="1" applyFill="1" applyBorder="1" applyAlignment="1" applyProtection="1">
      <alignment horizontal="left" vertical="center" wrapText="1"/>
      <protection locked="0"/>
    </xf>
    <xf numFmtId="0" fontId="83" fillId="5" borderId="0" xfId="0" applyFont="1" applyFill="1" applyAlignment="1" applyProtection="1">
      <alignment horizontal="left" vertical="center" wrapText="1"/>
      <protection locked="0"/>
    </xf>
    <xf numFmtId="0" fontId="83" fillId="5" borderId="6" xfId="0" applyFont="1" applyFill="1" applyBorder="1" applyAlignment="1" applyProtection="1">
      <alignment horizontal="left" vertical="center" wrapText="1"/>
      <protection locked="0"/>
    </xf>
    <xf numFmtId="0" fontId="83" fillId="5" borderId="2" xfId="0" applyFont="1" applyFill="1" applyBorder="1" applyAlignment="1" applyProtection="1">
      <alignment horizontal="left" vertical="top" wrapText="1"/>
      <protection locked="0"/>
    </xf>
    <xf numFmtId="0" fontId="83" fillId="5" borderId="3" xfId="0" applyFont="1" applyFill="1" applyBorder="1" applyAlignment="1" applyProtection="1">
      <alignment horizontal="left" vertical="top" wrapText="1"/>
      <protection locked="0"/>
    </xf>
    <xf numFmtId="0" fontId="83" fillId="5" borderId="4" xfId="0" applyFont="1" applyFill="1" applyBorder="1" applyAlignment="1" applyProtection="1">
      <alignment horizontal="left" vertical="top" wrapText="1"/>
      <protection locked="0"/>
    </xf>
    <xf numFmtId="0" fontId="83" fillId="5" borderId="5" xfId="0" applyFont="1" applyFill="1" applyBorder="1" applyAlignment="1" applyProtection="1">
      <alignment horizontal="left" vertical="top" wrapText="1"/>
      <protection locked="0"/>
    </xf>
    <xf numFmtId="0" fontId="83" fillId="5" borderId="0" xfId="0" applyFont="1" applyFill="1" applyAlignment="1" applyProtection="1">
      <alignment horizontal="left" vertical="top" wrapText="1"/>
      <protection locked="0"/>
    </xf>
    <xf numFmtId="0" fontId="83" fillId="5" borderId="6" xfId="0" applyFont="1" applyFill="1" applyBorder="1" applyAlignment="1" applyProtection="1">
      <alignment horizontal="left" vertical="top" wrapText="1"/>
      <protection locked="0"/>
    </xf>
    <xf numFmtId="0" fontId="73" fillId="0" borderId="69" xfId="0" applyFont="1" applyBorder="1" applyAlignment="1" applyProtection="1">
      <alignment vertical="center"/>
      <protection locked="0"/>
    </xf>
    <xf numFmtId="0" fontId="73" fillId="0" borderId="70" xfId="0" applyFont="1" applyBorder="1" applyAlignment="1" applyProtection="1">
      <alignment vertical="center"/>
      <protection locked="0"/>
    </xf>
    <xf numFmtId="0" fontId="73" fillId="0" borderId="76" xfId="0" applyFont="1" applyBorder="1" applyAlignment="1" applyProtection="1">
      <alignment horizontal="center" vertical="center"/>
      <protection locked="0"/>
    </xf>
    <xf numFmtId="0" fontId="73" fillId="0" borderId="77" xfId="0" applyFont="1" applyBorder="1" applyAlignment="1" applyProtection="1">
      <alignment horizontal="center" vertical="center"/>
      <protection locked="0"/>
    </xf>
    <xf numFmtId="0" fontId="74" fillId="0" borderId="71" xfId="0" applyFont="1" applyBorder="1" applyAlignment="1" applyProtection="1">
      <alignment horizontal="center" vertical="center"/>
      <protection locked="0"/>
    </xf>
    <xf numFmtId="0" fontId="74" fillId="0" borderId="72" xfId="0" applyFont="1" applyBorder="1" applyAlignment="1" applyProtection="1">
      <alignment horizontal="center" vertical="center"/>
      <protection locked="0"/>
    </xf>
    <xf numFmtId="0" fontId="74" fillId="0" borderId="73" xfId="0" applyFont="1" applyBorder="1" applyAlignment="1" applyProtection="1">
      <alignment vertical="center"/>
      <protection locked="0"/>
    </xf>
    <xf numFmtId="0" fontId="74" fillId="0" borderId="74" xfId="0" applyFont="1" applyBorder="1" applyAlignment="1" applyProtection="1">
      <alignment vertical="center"/>
      <protection locked="0"/>
    </xf>
    <xf numFmtId="0" fontId="73" fillId="0" borderId="75" xfId="0" applyFont="1" applyBorder="1" applyAlignment="1" applyProtection="1">
      <alignment horizontal="right" vertical="center"/>
      <protection locked="0"/>
    </xf>
    <xf numFmtId="0" fontId="73" fillId="0" borderId="8" xfId="0" applyFont="1" applyBorder="1" applyAlignment="1" applyProtection="1">
      <alignment horizontal="right" vertical="center"/>
      <protection locked="0"/>
    </xf>
    <xf numFmtId="0" fontId="73" fillId="0" borderId="10" xfId="0" applyFont="1" applyBorder="1" applyAlignment="1" applyProtection="1">
      <alignment horizontal="center" vertical="center"/>
      <protection locked="0"/>
    </xf>
    <xf numFmtId="0" fontId="73" fillId="0" borderId="12" xfId="0" applyFont="1" applyBorder="1" applyAlignment="1" applyProtection="1">
      <alignment horizontal="center" vertical="center"/>
      <protection locked="0"/>
    </xf>
    <xf numFmtId="0" fontId="3" fillId="0" borderId="0" xfId="0" applyFont="1" applyAlignment="1">
      <alignment horizontal="center"/>
    </xf>
    <xf numFmtId="0" fontId="0" fillId="0" borderId="13" xfId="0" applyBorder="1" applyAlignment="1">
      <alignment horizontal="center"/>
    </xf>
  </cellXfs>
  <cellStyles count="76">
    <cellStyle name="Comma" xfId="5" builtinId="3"/>
    <cellStyle name="Currency" xfId="2" builtinId="4"/>
    <cellStyle name="Followed Hyperlink" xfId="18" builtinId="9" hidden="1"/>
    <cellStyle name="Followed Hyperlink" xfId="64" builtinId="9" hidden="1"/>
    <cellStyle name="Followed Hyperlink" xfId="74" builtinId="9" hidden="1"/>
    <cellStyle name="Followed Hyperlink" xfId="62" builtinId="9" hidden="1"/>
    <cellStyle name="Followed Hyperlink" xfId="66" builtinId="9" hidden="1"/>
    <cellStyle name="Followed Hyperlink" xfId="70" builtinId="9" hidden="1"/>
    <cellStyle name="Followed Hyperlink" xfId="20" builtinId="9" hidden="1"/>
    <cellStyle name="Followed Hyperlink" xfId="60" builtinId="9" hidden="1"/>
    <cellStyle name="Followed Hyperlink" xfId="36" builtinId="9" hidden="1"/>
    <cellStyle name="Followed Hyperlink" xfId="38" builtinId="9" hidden="1"/>
    <cellStyle name="Followed Hyperlink" xfId="42" builtinId="9" hidden="1"/>
    <cellStyle name="Followed Hyperlink" xfId="50" builtinId="9" hidden="1"/>
    <cellStyle name="Followed Hyperlink" xfId="52" builtinId="9" hidden="1"/>
    <cellStyle name="Followed Hyperlink" xfId="58" builtinId="9" hidden="1"/>
    <cellStyle name="Followed Hyperlink" xfId="48" builtinId="9" hidden="1"/>
    <cellStyle name="Followed Hyperlink" xfId="32" builtinId="9" hidden="1"/>
    <cellStyle name="Followed Hyperlink" xfId="24" builtinId="9" hidden="1"/>
    <cellStyle name="Followed Hyperlink" xfId="11" builtinId="9" hidden="1"/>
    <cellStyle name="Followed Hyperlink" xfId="10" builtinId="9" hidden="1"/>
    <cellStyle name="Followed Hyperlink" xfId="40" builtinId="9" hidden="1"/>
    <cellStyle name="Followed Hyperlink" xfId="44" builtinId="9" hidden="1"/>
    <cellStyle name="Followed Hyperlink" xfId="34" builtinId="9" hidden="1"/>
    <cellStyle name="Followed Hyperlink" xfId="22" builtinId="9" hidden="1"/>
    <cellStyle name="Followed Hyperlink" xfId="68" builtinId="9" hidden="1"/>
    <cellStyle name="Followed Hyperlink" xfId="72" builtinId="9" hidden="1"/>
    <cellStyle name="Followed Hyperlink" xfId="54" builtinId="9" hidden="1"/>
    <cellStyle name="Followed Hyperlink" xfId="16" builtinId="9" hidden="1"/>
    <cellStyle name="Followed Hyperlink" xfId="56" builtinId="9" hidden="1"/>
    <cellStyle name="Followed Hyperlink" xfId="46" builtinId="9" hidden="1"/>
    <cellStyle name="Followed Hyperlink" xfId="30" builtinId="9" hidden="1"/>
    <cellStyle name="Followed Hyperlink" xfId="7" builtinId="9" hidden="1"/>
    <cellStyle name="Followed Hyperlink" xfId="8" builtinId="9" hidden="1"/>
    <cellStyle name="Followed Hyperlink" xfId="13" builtinId="9" hidden="1"/>
    <cellStyle name="Followed Hyperlink" xfId="26" builtinId="9" hidden="1"/>
    <cellStyle name="Followed Hyperlink" xfId="28" builtinId="9" hidden="1"/>
    <cellStyle name="Followed Hyperlink" xfId="15" builtinId="9" hidden="1"/>
    <cellStyle name="Followed Hyperlink" xfId="9" builtinId="9" hidden="1"/>
    <cellStyle name="Followed Hyperlink" xfId="6" builtinId="9" hidden="1"/>
    <cellStyle name="Followed Hyperlink" xfId="12" builtinId="9" hidden="1"/>
    <cellStyle name="Followed Hyperlink" xfId="14" builtinId="9" hidden="1"/>
    <cellStyle name="Hyperlink" xfId="41" builtinId="8" hidden="1"/>
    <cellStyle name="Hyperlink" xfId="71" builtinId="8" hidden="1"/>
    <cellStyle name="Hyperlink" xfId="69" builtinId="8" hidden="1"/>
    <cellStyle name="Hyperlink" xfId="31" builtinId="8" hidden="1"/>
    <cellStyle name="Hyperlink" xfId="33" builtinId="8" hidden="1"/>
    <cellStyle name="Hyperlink" xfId="35" builtinId="8" hidden="1"/>
    <cellStyle name="Hyperlink" xfId="37" builtinId="8" hidden="1"/>
    <cellStyle name="Hyperlink" xfId="23" builtinId="8" hidden="1"/>
    <cellStyle name="Hyperlink" xfId="65" builtinId="8" hidden="1"/>
    <cellStyle name="Hyperlink" xfId="43" builtinId="8" hidden="1"/>
    <cellStyle name="Hyperlink" xfId="45" builtinId="8" hidden="1"/>
    <cellStyle name="Hyperlink" xfId="47" builtinId="8" hidden="1"/>
    <cellStyle name="Hyperlink" xfId="51" builtinId="8" hidden="1"/>
    <cellStyle name="Hyperlink" xfId="53" builtinId="8" hidden="1"/>
    <cellStyle name="Hyperlink" xfId="55" builtinId="8" hidden="1"/>
    <cellStyle name="Hyperlink" xfId="39" builtinId="8" hidden="1"/>
    <cellStyle name="Hyperlink" xfId="73" builtinId="8" hidden="1"/>
    <cellStyle name="Hyperlink" xfId="21" builtinId="8" hidden="1"/>
    <cellStyle name="Hyperlink" xfId="61" builtinId="8" hidden="1"/>
    <cellStyle name="Hyperlink" xfId="63" builtinId="8" hidden="1"/>
    <cellStyle name="Hyperlink" xfId="67" builtinId="8" hidden="1"/>
    <cellStyle name="Hyperlink" xfId="49" builtinId="8" hidden="1"/>
    <cellStyle name="Hyperlink" xfId="27" builtinId="8" hidden="1"/>
    <cellStyle name="Hyperlink" xfId="29" builtinId="8" hidden="1"/>
    <cellStyle name="Hyperlink" xfId="17" builtinId="8" hidden="1"/>
    <cellStyle name="Hyperlink" xfId="57" builtinId="8" hidden="1"/>
    <cellStyle name="Hyperlink" xfId="59" builtinId="8" hidden="1"/>
    <cellStyle name="Hyperlink" xfId="19" builtinId="8" hidden="1"/>
    <cellStyle name="Hyperlink" xfId="25" builtinId="8" hidden="1"/>
    <cellStyle name="Hyperlink" xfId="75" builtinId="8"/>
    <cellStyle name="Normal" xfId="0" builtinId="0"/>
    <cellStyle name="Normal 2" xfId="4" xr:uid="{00000000-0005-0000-0000-000049000000}"/>
    <cellStyle name="Normal_06-Appendix Sheet for Import Quote Sheet (Seasonal)" xfId="3" xr:uid="{00000000-0005-0000-0000-00004A000000}"/>
    <cellStyle name="Percent" xfId="1" builtinId="5"/>
  </cellStyles>
  <dxfs count="6">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FF99FF"/>
      <color rgb="FFFFFF99"/>
      <color rgb="FFF9F9F9"/>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50</xdr:row>
          <xdr:rowOff>9525</xdr:rowOff>
        </xdr:from>
        <xdr:to>
          <xdr:col>6</xdr:col>
          <xdr:colOff>361950</xdr:colOff>
          <xdr:row>50</xdr:row>
          <xdr:rowOff>209550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FM Set SKU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50</xdr:row>
          <xdr:rowOff>9525</xdr:rowOff>
        </xdr:from>
        <xdr:to>
          <xdr:col>7</xdr:col>
          <xdr:colOff>781050</xdr:colOff>
          <xdr:row>50</xdr:row>
          <xdr:rowOff>190500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FM Multi-Consumer SKU</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13447</xdr:colOff>
      <xdr:row>0</xdr:row>
      <xdr:rowOff>53787</xdr:rowOff>
    </xdr:from>
    <xdr:to>
      <xdr:col>21</xdr:col>
      <xdr:colOff>11206</xdr:colOff>
      <xdr:row>3</xdr:row>
      <xdr:rowOff>89647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07506" y="53787"/>
          <a:ext cx="5892053" cy="775448"/>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100"/>
            <a:t>Duty is</a:t>
          </a:r>
          <a:r>
            <a:rPr lang="en-US" sz="1100" baseline="0"/>
            <a:t> calculated at SKU level, but royalty and freight</a:t>
          </a:r>
          <a:r>
            <a:rPr lang="en-US" sz="1100"/>
            <a:t> rates default to average cost. Buyer and Category Manager</a:t>
          </a:r>
          <a:r>
            <a:rPr lang="en-US" sz="1100" baseline="0"/>
            <a:t> </a:t>
          </a:r>
          <a:r>
            <a:rPr lang="en-US" sz="1100"/>
            <a:t>may manually</a:t>
          </a:r>
          <a:r>
            <a:rPr lang="en-US" sz="1100" baseline="0"/>
            <a:t> </a:t>
          </a:r>
          <a:r>
            <a:rPr lang="en-US" sz="1100"/>
            <a:t>override duty/freight cost distribution within the assortment with different values to calculate ELC. For example, nested baskets.</a:t>
          </a:r>
        </a:p>
        <a:p>
          <a:r>
            <a:rPr lang="en-US" sz="1100"/>
            <a:t>Retail values for KR and HT default to FM retail</a:t>
          </a:r>
          <a:r>
            <a:rPr lang="en-US" sz="1100" baseline="0"/>
            <a:t> $</a:t>
          </a:r>
          <a:r>
            <a:rPr lang="en-US" sz="1100"/>
            <a:t>, but may be manually overwritten.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90"/>
  <sheetViews>
    <sheetView showGridLines="0" tabSelected="1" showWhiteSpace="0" zoomScaleNormal="100" zoomScaleSheetLayoutView="85" zoomScalePageLayoutView="55" workbookViewId="0">
      <selection activeCell="N17" sqref="N17:O17"/>
    </sheetView>
  </sheetViews>
  <sheetFormatPr defaultColWidth="8.7109375" defaultRowHeight="12.75"/>
  <cols>
    <col min="1" max="1" width="18.7109375" style="79" customWidth="1"/>
    <col min="2" max="2" width="7.42578125" style="79" customWidth="1"/>
    <col min="3" max="4" width="10.7109375" style="79" customWidth="1"/>
    <col min="5" max="6" width="12.42578125" style="79" customWidth="1"/>
    <col min="7" max="7" width="14.42578125" style="79" customWidth="1"/>
    <col min="8" max="8" width="12.42578125" style="79" customWidth="1"/>
    <col min="9" max="9" width="10" style="79" customWidth="1"/>
    <col min="10" max="10" width="5.7109375" style="79" customWidth="1"/>
    <col min="11" max="11" width="11.28515625" style="79" customWidth="1"/>
    <col min="12" max="12" width="5.7109375" style="79" customWidth="1"/>
    <col min="13" max="13" width="11.42578125" style="79" customWidth="1"/>
    <col min="14" max="14" width="5.7109375" style="79" customWidth="1"/>
    <col min="15" max="15" width="12" style="79" customWidth="1"/>
    <col min="16" max="16384" width="8.7109375" style="79"/>
  </cols>
  <sheetData>
    <row r="1" spans="1:15" ht="15" customHeight="1">
      <c r="A1" s="570" t="s">
        <v>0</v>
      </c>
      <c r="B1" s="571"/>
      <c r="C1" s="571"/>
      <c r="D1" s="571"/>
      <c r="E1" s="571"/>
      <c r="F1" s="571"/>
      <c r="G1" s="571"/>
      <c r="H1" s="571"/>
      <c r="I1" s="571"/>
      <c r="J1" s="571"/>
      <c r="K1" s="571"/>
      <c r="L1" s="571"/>
      <c r="M1" s="571"/>
      <c r="N1" s="571"/>
      <c r="O1" s="572"/>
    </row>
    <row r="2" spans="1:15" ht="15.75" customHeight="1">
      <c r="A2" s="573"/>
      <c r="B2" s="574"/>
      <c r="C2" s="574"/>
      <c r="D2" s="574"/>
      <c r="E2" s="574"/>
      <c r="F2" s="574"/>
      <c r="G2" s="574"/>
      <c r="H2" s="574"/>
      <c r="I2" s="574"/>
      <c r="J2" s="574"/>
      <c r="K2" s="574"/>
      <c r="L2" s="574"/>
      <c r="M2" s="574"/>
      <c r="N2" s="574"/>
      <c r="O2" s="575"/>
    </row>
    <row r="3" spans="1:15" ht="23.1" customHeight="1" thickBot="1">
      <c r="A3" s="605" t="s">
        <v>1</v>
      </c>
      <c r="B3" s="606"/>
      <c r="C3" s="606"/>
      <c r="D3" s="606"/>
      <c r="E3" s="606"/>
      <c r="F3" s="606"/>
      <c r="G3" s="606"/>
      <c r="H3" s="606"/>
      <c r="I3" s="607"/>
      <c r="J3" s="607"/>
      <c r="K3" s="607"/>
      <c r="L3" s="607"/>
      <c r="M3" s="607"/>
      <c r="N3" s="607"/>
      <c r="O3" s="608"/>
    </row>
    <row r="4" spans="1:15" ht="15.75" customHeight="1">
      <c r="A4" s="613" t="s">
        <v>2</v>
      </c>
      <c r="B4" s="527"/>
      <c r="C4" s="527"/>
      <c r="D4" s="528"/>
      <c r="E4" s="599" t="s">
        <v>3</v>
      </c>
      <c r="F4" s="601"/>
      <c r="G4" s="601"/>
      <c r="H4" s="602"/>
      <c r="I4" s="531" t="s">
        <v>4</v>
      </c>
      <c r="J4" s="532"/>
      <c r="K4" s="532"/>
      <c r="L4" s="535"/>
      <c r="M4" s="535"/>
      <c r="N4" s="535"/>
      <c r="O4" s="536"/>
    </row>
    <row r="5" spans="1:15" ht="15" customHeight="1">
      <c r="A5" s="614"/>
      <c r="B5" s="529"/>
      <c r="C5" s="529"/>
      <c r="D5" s="530"/>
      <c r="E5" s="600"/>
      <c r="F5" s="603"/>
      <c r="G5" s="603"/>
      <c r="H5" s="604"/>
      <c r="I5" s="533"/>
      <c r="J5" s="534"/>
      <c r="K5" s="534"/>
      <c r="L5" s="537"/>
      <c r="M5" s="537"/>
      <c r="N5" s="537"/>
      <c r="O5" s="538"/>
    </row>
    <row r="6" spans="1:15" ht="15" customHeight="1">
      <c r="A6" s="565" t="s">
        <v>5</v>
      </c>
      <c r="B6" s="566"/>
      <c r="C6" s="566"/>
      <c r="D6" s="567"/>
      <c r="E6" s="565" t="s">
        <v>5</v>
      </c>
      <c r="F6" s="566"/>
      <c r="G6" s="566"/>
      <c r="H6" s="567"/>
      <c r="I6" s="565" t="s">
        <v>5</v>
      </c>
      <c r="J6" s="566"/>
      <c r="K6" s="566"/>
      <c r="L6" s="566"/>
      <c r="M6" s="566"/>
      <c r="N6" s="566"/>
      <c r="O6" s="567"/>
    </row>
    <row r="7" spans="1:15">
      <c r="A7" s="541"/>
      <c r="B7" s="542"/>
      <c r="C7" s="542"/>
      <c r="D7" s="543"/>
      <c r="E7" s="541"/>
      <c r="F7" s="542"/>
      <c r="G7" s="542"/>
      <c r="H7" s="543"/>
      <c r="I7" s="541"/>
      <c r="J7" s="542"/>
      <c r="K7" s="542"/>
      <c r="L7" s="542"/>
      <c r="M7" s="542"/>
      <c r="N7" s="542"/>
      <c r="O7" s="543"/>
    </row>
    <row r="8" spans="1:15">
      <c r="A8" s="541"/>
      <c r="B8" s="542"/>
      <c r="C8" s="542"/>
      <c r="D8" s="543"/>
      <c r="E8" s="541"/>
      <c r="F8" s="542"/>
      <c r="G8" s="542"/>
      <c r="H8" s="543"/>
      <c r="I8" s="544"/>
      <c r="J8" s="488"/>
      <c r="K8" s="488"/>
      <c r="L8" s="488"/>
      <c r="M8" s="488"/>
      <c r="N8" s="488"/>
      <c r="O8" s="489"/>
    </row>
    <row r="9" spans="1:15" ht="15.75" customHeight="1">
      <c r="A9" s="282" t="s">
        <v>6</v>
      </c>
      <c r="B9" s="579"/>
      <c r="C9" s="579"/>
      <c r="D9" s="580"/>
      <c r="E9" s="282" t="s">
        <v>6</v>
      </c>
      <c r="F9" s="545"/>
      <c r="G9" s="545"/>
      <c r="H9" s="609"/>
      <c r="I9" s="594" t="s">
        <v>7</v>
      </c>
      <c r="J9" s="595"/>
      <c r="K9" s="595"/>
      <c r="L9" s="596"/>
      <c r="M9" s="597"/>
      <c r="N9" s="597"/>
      <c r="O9" s="598"/>
    </row>
    <row r="10" spans="1:15" ht="15.75" customHeight="1" thickBot="1">
      <c r="A10" s="282" t="s">
        <v>8</v>
      </c>
      <c r="B10" s="579"/>
      <c r="C10" s="579"/>
      <c r="D10" s="580"/>
      <c r="E10" s="358" t="s">
        <v>9</v>
      </c>
      <c r="F10" s="493"/>
      <c r="G10" s="493"/>
      <c r="H10" s="494"/>
      <c r="I10" s="583" t="s">
        <v>10</v>
      </c>
      <c r="J10" s="584"/>
      <c r="K10" s="584"/>
      <c r="L10" s="581"/>
      <c r="M10" s="581"/>
      <c r="N10" s="581"/>
      <c r="O10" s="582"/>
    </row>
    <row r="11" spans="1:15" ht="15.75" customHeight="1" thickBot="1">
      <c r="A11" s="358" t="s">
        <v>11</v>
      </c>
      <c r="B11" s="592"/>
      <c r="C11" s="592"/>
      <c r="D11" s="593"/>
      <c r="E11" s="485" t="s">
        <v>12</v>
      </c>
      <c r="F11" s="486"/>
      <c r="G11" s="497"/>
      <c r="H11" s="384"/>
      <c r="I11" s="477" t="s">
        <v>13</v>
      </c>
      <c r="J11" s="478"/>
      <c r="K11" s="479"/>
      <c r="L11" s="480"/>
      <c r="M11" s="481"/>
      <c r="N11" s="585" t="s">
        <v>14</v>
      </c>
      <c r="O11" s="586"/>
    </row>
    <row r="12" spans="1:15" ht="15.75" customHeight="1" thickBot="1">
      <c r="A12" s="559" t="s">
        <v>15</v>
      </c>
      <c r="B12" s="560"/>
      <c r="C12" s="560"/>
      <c r="D12" s="560"/>
      <c r="E12" s="576" t="str">
        <f>IF(H11="","",VLOOKUP(H11,L.Fung_Office,2,FALSE))</f>
        <v/>
      </c>
      <c r="F12" s="577"/>
      <c r="G12" s="577"/>
      <c r="H12" s="578"/>
      <c r="I12" s="477" t="s">
        <v>16</v>
      </c>
      <c r="J12" s="478"/>
      <c r="K12" s="482"/>
      <c r="L12" s="483"/>
      <c r="M12" s="484"/>
      <c r="N12" s="588"/>
      <c r="O12" s="589"/>
    </row>
    <row r="13" spans="1:15" ht="15.75" customHeight="1" thickBot="1">
      <c r="A13" s="282" t="s">
        <v>17</v>
      </c>
      <c r="B13" s="488"/>
      <c r="C13" s="488"/>
      <c r="D13" s="587"/>
      <c r="E13" s="576"/>
      <c r="F13" s="577"/>
      <c r="G13" s="577"/>
      <c r="H13" s="578"/>
      <c r="I13" s="563" t="s">
        <v>18</v>
      </c>
      <c r="J13" s="564"/>
      <c r="K13" s="564"/>
      <c r="L13" s="610" t="s">
        <v>19</v>
      </c>
      <c r="M13" s="611"/>
      <c r="N13" s="611"/>
      <c r="O13" s="612"/>
    </row>
    <row r="14" spans="1:15" ht="13.5" thickBot="1">
      <c r="A14" s="282" t="s">
        <v>20</v>
      </c>
      <c r="B14" s="545"/>
      <c r="C14" s="545"/>
      <c r="D14" s="546"/>
      <c r="E14" s="576"/>
      <c r="F14" s="577"/>
      <c r="G14" s="577"/>
      <c r="H14" s="578"/>
      <c r="I14" s="359" t="s">
        <v>21</v>
      </c>
      <c r="J14" s="359"/>
      <c r="K14" s="235"/>
      <c r="L14" s="235"/>
      <c r="M14" s="235"/>
      <c r="N14" s="590"/>
      <c r="O14" s="591"/>
    </row>
    <row r="15" spans="1:15" ht="15.75" customHeight="1" thickBot="1">
      <c r="A15" s="282" t="s">
        <v>9</v>
      </c>
      <c r="B15" s="545"/>
      <c r="C15" s="545"/>
      <c r="D15" s="546"/>
      <c r="E15" s="361" t="s">
        <v>22</v>
      </c>
      <c r="F15" s="495"/>
      <c r="G15" s="495"/>
      <c r="H15" s="496"/>
      <c r="I15" s="273" t="s">
        <v>23</v>
      </c>
      <c r="J15" s="273"/>
      <c r="K15" s="272"/>
      <c r="L15" s="272"/>
      <c r="M15" s="272"/>
      <c r="N15" s="554"/>
      <c r="O15" s="555"/>
    </row>
    <row r="16" spans="1:15" ht="15.75" thickBot="1">
      <c r="A16" s="362" t="s">
        <v>24</v>
      </c>
      <c r="B16" s="547"/>
      <c r="C16" s="548"/>
      <c r="D16" s="549"/>
      <c r="E16" s="513" t="s">
        <v>25</v>
      </c>
      <c r="F16" s="514"/>
      <c r="G16" s="514"/>
      <c r="H16" s="515"/>
      <c r="I16" s="360" t="s">
        <v>26</v>
      </c>
      <c r="J16" s="360"/>
      <c r="K16" s="78"/>
      <c r="L16" s="78"/>
      <c r="M16" s="78"/>
      <c r="N16" s="707"/>
      <c r="O16" s="708"/>
    </row>
    <row r="17" spans="1:15" ht="15.75" customHeight="1" thickBot="1">
      <c r="A17" s="498" t="s">
        <v>27</v>
      </c>
      <c r="B17" s="499"/>
      <c r="C17" s="499"/>
      <c r="D17" s="500"/>
      <c r="E17" s="516" t="s">
        <v>28</v>
      </c>
      <c r="F17" s="517"/>
      <c r="G17" s="517"/>
      <c r="H17" s="518"/>
      <c r="I17" s="513" t="s">
        <v>29</v>
      </c>
      <c r="J17" s="514"/>
      <c r="K17" s="514"/>
      <c r="L17" s="514"/>
      <c r="M17" s="514"/>
      <c r="N17" s="722"/>
      <c r="O17" s="723"/>
    </row>
    <row r="18" spans="1:15" ht="16.149999999999999" customHeight="1" thickBot="1">
      <c r="A18" s="363" t="s">
        <v>30</v>
      </c>
      <c r="B18" s="506"/>
      <c r="C18" s="506"/>
      <c r="D18" s="507"/>
      <c r="E18" s="519"/>
      <c r="F18" s="520"/>
      <c r="G18" s="520"/>
      <c r="H18" s="521"/>
      <c r="I18" s="485" t="s">
        <v>31</v>
      </c>
      <c r="J18" s="486"/>
      <c r="K18" s="486"/>
      <c r="L18" s="714" t="s">
        <v>32</v>
      </c>
      <c r="M18" s="715"/>
      <c r="N18" s="550">
        <v>0</v>
      </c>
      <c r="O18" s="551"/>
    </row>
    <row r="19" spans="1:15" ht="15" customHeight="1">
      <c r="A19" s="363" t="s">
        <v>33</v>
      </c>
      <c r="B19" s="501"/>
      <c r="C19" s="502"/>
      <c r="D19" s="503"/>
      <c r="E19" s="519"/>
      <c r="F19" s="520"/>
      <c r="G19" s="520"/>
      <c r="H19" s="521"/>
      <c r="I19" s="709" t="s">
        <v>34</v>
      </c>
      <c r="J19" s="526"/>
      <c r="K19" s="526"/>
      <c r="L19" s="526"/>
      <c r="M19" s="526"/>
      <c r="N19" s="721">
        <f>Duty!F9</f>
        <v>0</v>
      </c>
      <c r="O19" s="586"/>
    </row>
    <row r="20" spans="1:15">
      <c r="A20" s="363" t="s">
        <v>35</v>
      </c>
      <c r="B20" s="504"/>
      <c r="C20" s="504"/>
      <c r="D20" s="505"/>
      <c r="E20" s="519"/>
      <c r="F20" s="520"/>
      <c r="G20" s="520"/>
      <c r="H20" s="521"/>
      <c r="I20" s="709" t="s">
        <v>36</v>
      </c>
      <c r="J20" s="526"/>
      <c r="K20" s="526"/>
      <c r="L20" s="526"/>
      <c r="M20" s="526"/>
      <c r="N20" s="645"/>
      <c r="O20" s="646"/>
    </row>
    <row r="21" spans="1:15" ht="15" customHeight="1" thickBot="1">
      <c r="A21" s="363" t="s">
        <v>37</v>
      </c>
      <c r="B21" s="506"/>
      <c r="C21" s="506"/>
      <c r="D21" s="507"/>
      <c r="E21" s="519"/>
      <c r="F21" s="520"/>
      <c r="G21" s="520"/>
      <c r="H21" s="521"/>
      <c r="I21" s="710" t="s">
        <v>38</v>
      </c>
      <c r="J21" s="711"/>
      <c r="K21" s="711"/>
      <c r="L21" s="711"/>
      <c r="M21" s="711"/>
      <c r="N21" s="552"/>
      <c r="O21" s="553"/>
    </row>
    <row r="22" spans="1:15" ht="15" customHeight="1" thickBot="1">
      <c r="A22" s="363" t="s">
        <v>39</v>
      </c>
      <c r="B22" s="506"/>
      <c r="C22" s="506"/>
      <c r="D22" s="507"/>
      <c r="E22" s="519"/>
      <c r="F22" s="520"/>
      <c r="G22" s="520"/>
      <c r="H22" s="521"/>
      <c r="I22" s="718" t="s">
        <v>40</v>
      </c>
      <c r="J22" s="719"/>
      <c r="K22" s="719"/>
      <c r="L22" s="719"/>
      <c r="M22" s="719"/>
      <c r="N22" s="719"/>
      <c r="O22" s="720"/>
    </row>
    <row r="23" spans="1:15" ht="15" customHeight="1">
      <c r="A23" s="363" t="s">
        <v>41</v>
      </c>
      <c r="B23" s="508"/>
      <c r="C23" s="508"/>
      <c r="D23" s="509"/>
      <c r="E23" s="519"/>
      <c r="F23" s="520"/>
      <c r="G23" s="520"/>
      <c r="H23" s="521"/>
      <c r="I23" s="724"/>
      <c r="J23" s="725"/>
      <c r="K23" s="725"/>
      <c r="L23" s="725"/>
      <c r="M23" s="725"/>
      <c r="N23" s="725"/>
      <c r="O23" s="726"/>
    </row>
    <row r="24" spans="1:15" ht="15" customHeight="1">
      <c r="A24" s="363" t="s">
        <v>42</v>
      </c>
      <c r="B24" s="556"/>
      <c r="C24" s="557"/>
      <c r="D24" s="558"/>
      <c r="E24" s="519"/>
      <c r="F24" s="520"/>
      <c r="G24" s="520"/>
      <c r="H24" s="521"/>
      <c r="I24" s="727"/>
      <c r="J24" s="728"/>
      <c r="K24" s="728"/>
      <c r="L24" s="728"/>
      <c r="M24" s="728"/>
      <c r="N24" s="728"/>
      <c r="O24" s="729"/>
    </row>
    <row r="25" spans="1:15" ht="18" customHeight="1">
      <c r="A25" s="401" t="s">
        <v>43</v>
      </c>
      <c r="B25" s="561"/>
      <c r="C25" s="561"/>
      <c r="D25" s="562"/>
      <c r="E25" s="519"/>
      <c r="F25" s="520"/>
      <c r="G25" s="520"/>
      <c r="H25" s="521"/>
      <c r="I25" s="727"/>
      <c r="J25" s="728"/>
      <c r="K25" s="728"/>
      <c r="L25" s="728"/>
      <c r="M25" s="728"/>
      <c r="N25" s="728"/>
      <c r="O25" s="729"/>
    </row>
    <row r="26" spans="1:15" ht="18" customHeight="1">
      <c r="A26" s="369" t="s">
        <v>44</v>
      </c>
      <c r="B26" s="561"/>
      <c r="C26" s="561"/>
      <c r="D26" s="562"/>
      <c r="E26" s="519"/>
      <c r="F26" s="520"/>
      <c r="G26" s="520"/>
      <c r="H26" s="521"/>
      <c r="I26" s="727"/>
      <c r="J26" s="728"/>
      <c r="K26" s="728"/>
      <c r="L26" s="728"/>
      <c r="M26" s="728"/>
      <c r="N26" s="728"/>
      <c r="O26" s="729"/>
    </row>
    <row r="27" spans="1:15" ht="18" customHeight="1">
      <c r="A27" s="369" t="s">
        <v>45</v>
      </c>
      <c r="B27" s="561"/>
      <c r="C27" s="561"/>
      <c r="D27" s="562"/>
      <c r="E27" s="519"/>
      <c r="F27" s="520"/>
      <c r="G27" s="520"/>
      <c r="H27" s="521"/>
      <c r="I27" s="727"/>
      <c r="J27" s="728"/>
      <c r="K27" s="728"/>
      <c r="L27" s="728"/>
      <c r="M27" s="728"/>
      <c r="N27" s="728"/>
      <c r="O27" s="729"/>
    </row>
    <row r="28" spans="1:15" ht="15" customHeight="1">
      <c r="A28" s="369" t="s">
        <v>46</v>
      </c>
      <c r="B28" s="510"/>
      <c r="C28" s="511"/>
      <c r="D28" s="512"/>
      <c r="E28" s="519"/>
      <c r="F28" s="520"/>
      <c r="G28" s="520"/>
      <c r="H28" s="521"/>
      <c r="I28" s="727"/>
      <c r="J28" s="728"/>
      <c r="K28" s="728"/>
      <c r="L28" s="728"/>
      <c r="M28" s="728"/>
      <c r="N28" s="728"/>
      <c r="O28" s="729"/>
    </row>
    <row r="29" spans="1:15" ht="11.65" customHeight="1">
      <c r="A29" s="401" t="s">
        <v>47</v>
      </c>
      <c r="B29" s="510"/>
      <c r="C29" s="511"/>
      <c r="D29" s="512"/>
      <c r="E29" s="519"/>
      <c r="F29" s="520"/>
      <c r="G29" s="520"/>
      <c r="H29" s="521"/>
      <c r="I29" s="727"/>
      <c r="J29" s="728"/>
      <c r="K29" s="728"/>
      <c r="L29" s="728"/>
      <c r="M29" s="728"/>
      <c r="N29" s="728"/>
      <c r="O29" s="729"/>
    </row>
    <row r="30" spans="1:15" ht="20.100000000000001" customHeight="1">
      <c r="A30" s="401" t="s">
        <v>48</v>
      </c>
      <c r="B30" s="510"/>
      <c r="C30" s="511"/>
      <c r="D30" s="512"/>
      <c r="E30" s="519"/>
      <c r="F30" s="520"/>
      <c r="G30" s="520"/>
      <c r="H30" s="521"/>
      <c r="I30" s="727"/>
      <c r="J30" s="728"/>
      <c r="K30" s="728"/>
      <c r="L30" s="728"/>
      <c r="M30" s="728"/>
      <c r="N30" s="728"/>
      <c r="O30" s="729"/>
    </row>
    <row r="31" spans="1:15" ht="16.149999999999999" customHeight="1">
      <c r="A31" s="401" t="s">
        <v>49</v>
      </c>
      <c r="B31" s="510"/>
      <c r="C31" s="511"/>
      <c r="D31" s="512"/>
      <c r="E31" s="519"/>
      <c r="F31" s="520"/>
      <c r="G31" s="520"/>
      <c r="H31" s="521"/>
      <c r="I31" s="727"/>
      <c r="J31" s="728"/>
      <c r="K31" s="728"/>
      <c r="L31" s="728"/>
      <c r="M31" s="728"/>
      <c r="N31" s="728"/>
      <c r="O31" s="729"/>
    </row>
    <row r="32" spans="1:15" ht="16.149999999999999" customHeight="1" thickBot="1">
      <c r="A32" s="391" t="s">
        <v>50</v>
      </c>
      <c r="B32" s="739"/>
      <c r="C32" s="740"/>
      <c r="D32" s="741"/>
      <c r="E32" s="522"/>
      <c r="F32" s="523"/>
      <c r="G32" s="523"/>
      <c r="H32" s="524"/>
      <c r="I32" s="727"/>
      <c r="J32" s="728"/>
      <c r="K32" s="728"/>
      <c r="L32" s="728"/>
      <c r="M32" s="728"/>
      <c r="N32" s="728"/>
      <c r="O32" s="729"/>
    </row>
    <row r="33" spans="1:15" ht="15" customHeight="1" thickBot="1">
      <c r="A33" s="485" t="s">
        <v>51</v>
      </c>
      <c r="B33" s="486"/>
      <c r="C33" s="486"/>
      <c r="D33" s="487"/>
      <c r="E33" s="497" t="s">
        <v>52</v>
      </c>
      <c r="F33" s="499"/>
      <c r="G33" s="499"/>
      <c r="H33" s="500"/>
      <c r="I33" s="730"/>
      <c r="J33" s="731"/>
      <c r="K33" s="731"/>
      <c r="L33" s="731"/>
      <c r="M33" s="731"/>
      <c r="N33" s="731"/>
      <c r="O33" s="732"/>
    </row>
    <row r="34" spans="1:15">
      <c r="A34" s="344" t="s">
        <v>53</v>
      </c>
      <c r="B34" s="490"/>
      <c r="C34" s="491"/>
      <c r="D34" s="492"/>
      <c r="E34" s="735"/>
      <c r="F34" s="542"/>
      <c r="G34" s="542"/>
      <c r="H34" s="543"/>
      <c r="I34" s="485" t="s">
        <v>54</v>
      </c>
      <c r="J34" s="486"/>
      <c r="K34" s="486"/>
      <c r="L34" s="486"/>
      <c r="M34" s="497"/>
      <c r="N34" s="716"/>
      <c r="O34" s="717"/>
    </row>
    <row r="35" spans="1:15">
      <c r="A35" s="344" t="s">
        <v>55</v>
      </c>
      <c r="B35" s="490"/>
      <c r="C35" s="491"/>
      <c r="D35" s="492"/>
      <c r="E35" s="735"/>
      <c r="F35" s="542"/>
      <c r="G35" s="542"/>
      <c r="H35" s="543"/>
      <c r="I35" s="525" t="s">
        <v>56</v>
      </c>
      <c r="J35" s="526"/>
      <c r="K35" s="526"/>
      <c r="L35" s="526"/>
      <c r="M35" s="526"/>
      <c r="N35" s="712"/>
      <c r="O35" s="713"/>
    </row>
    <row r="36" spans="1:15">
      <c r="A36" s="344" t="s">
        <v>57</v>
      </c>
      <c r="B36" s="490"/>
      <c r="C36" s="491"/>
      <c r="D36" s="492"/>
      <c r="E36" s="735"/>
      <c r="F36" s="542"/>
      <c r="G36" s="542"/>
      <c r="H36" s="543"/>
      <c r="I36" s="525" t="s">
        <v>58</v>
      </c>
      <c r="J36" s="526"/>
      <c r="K36" s="526"/>
      <c r="L36" s="526"/>
      <c r="M36" s="526"/>
      <c r="N36" s="645"/>
      <c r="O36" s="646"/>
    </row>
    <row r="37" spans="1:15">
      <c r="A37" s="344" t="s">
        <v>59</v>
      </c>
      <c r="B37" s="488"/>
      <c r="C37" s="488"/>
      <c r="D37" s="489"/>
      <c r="E37" s="735"/>
      <c r="F37" s="542"/>
      <c r="G37" s="542"/>
      <c r="H37" s="543"/>
      <c r="I37" s="525" t="s">
        <v>60</v>
      </c>
      <c r="J37" s="526"/>
      <c r="K37" s="526"/>
      <c r="L37" s="526"/>
      <c r="M37" s="526"/>
      <c r="N37" s="645"/>
      <c r="O37" s="646"/>
    </row>
    <row r="38" spans="1:15" ht="13.5" thickBot="1">
      <c r="A38" s="344" t="s">
        <v>61</v>
      </c>
      <c r="B38" s="488"/>
      <c r="C38" s="488"/>
      <c r="D38" s="489"/>
      <c r="E38" s="622"/>
      <c r="F38" s="737"/>
      <c r="G38" s="737"/>
      <c r="H38" s="738"/>
      <c r="I38" s="744" t="s">
        <v>62</v>
      </c>
      <c r="J38" s="745"/>
      <c r="K38" s="745"/>
      <c r="L38" s="745"/>
      <c r="M38" s="745"/>
      <c r="N38" s="568"/>
      <c r="O38" s="569"/>
    </row>
    <row r="39" spans="1:15" ht="12.75" customHeight="1">
      <c r="A39" s="286" t="s">
        <v>63</v>
      </c>
      <c r="B39" s="488"/>
      <c r="C39" s="488"/>
      <c r="D39" s="489"/>
      <c r="E39" s="497" t="s">
        <v>64</v>
      </c>
      <c r="F39" s="499"/>
      <c r="G39" s="499"/>
      <c r="H39" s="500"/>
      <c r="I39" s="485" t="s">
        <v>65</v>
      </c>
      <c r="J39" s="486"/>
      <c r="K39" s="486"/>
      <c r="L39" s="486"/>
      <c r="M39" s="497"/>
      <c r="N39" s="733" t="s">
        <v>66</v>
      </c>
      <c r="O39" s="734"/>
    </row>
    <row r="40" spans="1:15">
      <c r="A40" s="344" t="s">
        <v>67</v>
      </c>
      <c r="B40" s="488"/>
      <c r="C40" s="488"/>
      <c r="D40" s="489"/>
      <c r="E40" s="735"/>
      <c r="F40" s="542"/>
      <c r="G40" s="542"/>
      <c r="H40" s="543"/>
      <c r="I40" s="594" t="s">
        <v>68</v>
      </c>
      <c r="J40" s="595"/>
      <c r="K40" s="595"/>
      <c r="L40" s="595"/>
      <c r="M40" s="595"/>
      <c r="N40" s="645"/>
      <c r="O40" s="646"/>
    </row>
    <row r="41" spans="1:15">
      <c r="A41" s="344" t="s">
        <v>69</v>
      </c>
      <c r="B41" s="488"/>
      <c r="C41" s="488"/>
      <c r="D41" s="489"/>
      <c r="E41" s="735"/>
      <c r="F41" s="542"/>
      <c r="G41" s="542"/>
      <c r="H41" s="543"/>
      <c r="I41" s="594" t="s">
        <v>70</v>
      </c>
      <c r="J41" s="595"/>
      <c r="K41" s="595"/>
      <c r="L41" s="595"/>
      <c r="M41" s="595"/>
      <c r="N41" s="645"/>
      <c r="O41" s="646"/>
    </row>
    <row r="42" spans="1:15" ht="15" customHeight="1">
      <c r="A42" s="345" t="s">
        <v>71</v>
      </c>
      <c r="B42" s="488"/>
      <c r="C42" s="488"/>
      <c r="D42" s="489"/>
      <c r="E42" s="735"/>
      <c r="F42" s="542"/>
      <c r="G42" s="542"/>
      <c r="H42" s="543"/>
      <c r="I42" s="667" t="s">
        <v>72</v>
      </c>
      <c r="J42" s="668"/>
      <c r="K42" s="668"/>
      <c r="L42" s="668"/>
      <c r="M42" s="669"/>
      <c r="N42" s="645"/>
      <c r="O42" s="646"/>
    </row>
    <row r="43" spans="1:15" ht="15" customHeight="1" thickBot="1">
      <c r="A43" s="346" t="s">
        <v>73</v>
      </c>
      <c r="B43" s="742"/>
      <c r="C43" s="742"/>
      <c r="D43" s="743"/>
      <c r="E43" s="735"/>
      <c r="F43" s="542"/>
      <c r="G43" s="542"/>
      <c r="H43" s="543"/>
      <c r="I43" s="594" t="s">
        <v>74</v>
      </c>
      <c r="J43" s="595"/>
      <c r="K43" s="595"/>
      <c r="L43" s="595"/>
      <c r="M43" s="748"/>
      <c r="N43" s="645"/>
      <c r="O43" s="646"/>
    </row>
    <row r="44" spans="1:15" ht="16.149999999999999" customHeight="1" thickBot="1">
      <c r="A44" s="559" t="s">
        <v>75</v>
      </c>
      <c r="B44" s="560"/>
      <c r="C44" s="560"/>
      <c r="D44" s="560"/>
      <c r="E44" s="736"/>
      <c r="F44" s="737"/>
      <c r="G44" s="737"/>
      <c r="H44" s="738"/>
      <c r="I44" s="649" t="s">
        <v>76</v>
      </c>
      <c r="J44" s="650"/>
      <c r="K44" s="650"/>
      <c r="L44" s="650"/>
      <c r="M44" s="747"/>
      <c r="N44" s="746"/>
      <c r="O44" s="555"/>
    </row>
    <row r="45" spans="1:15" ht="13.5" thickBot="1">
      <c r="A45" s="631"/>
      <c r="B45" s="632"/>
      <c r="C45" s="632"/>
      <c r="D45" s="633"/>
      <c r="E45" s="498" t="s">
        <v>77</v>
      </c>
      <c r="F45" s="499"/>
      <c r="G45" s="499"/>
      <c r="H45" s="500"/>
      <c r="I45" s="654" t="s">
        <v>78</v>
      </c>
      <c r="J45" s="655"/>
      <c r="K45" s="653" t="s">
        <v>79</v>
      </c>
      <c r="L45" s="653"/>
      <c r="M45" s="653"/>
      <c r="N45" s="651" t="s">
        <v>80</v>
      </c>
      <c r="O45" s="652"/>
    </row>
    <row r="46" spans="1:15" ht="13.5" thickBot="1">
      <c r="A46" s="631"/>
      <c r="B46" s="632"/>
      <c r="C46" s="632"/>
      <c r="D46" s="633"/>
      <c r="E46" s="658" t="s">
        <v>81</v>
      </c>
      <c r="F46" s="659"/>
      <c r="G46" s="645"/>
      <c r="H46" s="646"/>
      <c r="J46" s="364">
        <f>IF(OR(FOBPort="Select - Port",FOBPort=""),0,1)+IF(K46="",0,1)</f>
        <v>2</v>
      </c>
      <c r="K46" s="357" t="s">
        <v>82</v>
      </c>
      <c r="L46" s="354"/>
      <c r="M46" s="354"/>
      <c r="N46" s="539" t="s">
        <v>83</v>
      </c>
      <c r="O46" s="540"/>
    </row>
    <row r="47" spans="1:15" ht="17.100000000000001" customHeight="1" thickBot="1">
      <c r="A47" s="634"/>
      <c r="B47" s="635"/>
      <c r="C47" s="635"/>
      <c r="D47" s="636"/>
      <c r="E47" s="649" t="s">
        <v>84</v>
      </c>
      <c r="F47" s="650"/>
      <c r="G47" s="643"/>
      <c r="H47" s="644"/>
      <c r="I47" s="662" t="s">
        <v>85</v>
      </c>
      <c r="J47" s="663"/>
      <c r="K47" s="664"/>
      <c r="L47" s="665" t="str">
        <f>IF(J46&lt;2,"",VLOOKUP(N46,FOBOrigins,3,FALSE))</f>
        <v>CNNGB</v>
      </c>
      <c r="M47" s="666"/>
      <c r="N47" s="665" t="str">
        <f>IF(J46&lt;2,"",VLOOKUP(N46,FOBOrigins,2,FALSE))</f>
        <v>CHINA</v>
      </c>
      <c r="O47" s="666"/>
    </row>
    <row r="48" spans="1:15" ht="16.5" customHeight="1" thickBot="1">
      <c r="A48" s="637" t="s">
        <v>86</v>
      </c>
      <c r="B48" s="295" t="s">
        <v>87</v>
      </c>
      <c r="C48" s="295" t="s">
        <v>88</v>
      </c>
      <c r="D48" s="296" t="s">
        <v>89</v>
      </c>
      <c r="E48" s="407" t="s">
        <v>90</v>
      </c>
      <c r="F48" s="408"/>
      <c r="G48" s="409" t="s">
        <v>91</v>
      </c>
      <c r="H48" s="410"/>
      <c r="I48" s="360" t="s">
        <v>92</v>
      </c>
      <c r="J48" s="360"/>
      <c r="K48" s="379"/>
      <c r="L48" s="660" t="s">
        <v>93</v>
      </c>
      <c r="M48" s="661"/>
      <c r="N48" s="660" t="s">
        <v>94</v>
      </c>
      <c r="O48" s="661"/>
    </row>
    <row r="49" spans="1:15" ht="15" customHeight="1" thickBot="1">
      <c r="A49" s="638"/>
      <c r="B49" s="283"/>
      <c r="C49" s="283"/>
      <c r="D49" s="288"/>
      <c r="E49" s="289" t="s">
        <v>95</v>
      </c>
      <c r="F49" s="275" t="s">
        <v>88</v>
      </c>
      <c r="G49" s="275" t="s">
        <v>87</v>
      </c>
      <c r="H49" s="276" t="s">
        <v>96</v>
      </c>
      <c r="I49" s="405" t="s">
        <v>97</v>
      </c>
      <c r="J49" s="370" t="s">
        <v>98</v>
      </c>
      <c r="K49" s="371">
        <f>IF(J46&lt;2,"",VLOOKUP(K46,FreightRate,2,FALSE))</f>
        <v>1.86</v>
      </c>
      <c r="L49" s="372" t="s">
        <v>99</v>
      </c>
      <c r="M49" s="371">
        <f>IF(J46&lt;2,"",VLOOKUP(K46,FreightRate,3,FALSE))</f>
        <v>3.6244999999999998</v>
      </c>
      <c r="N49" s="372" t="s">
        <v>100</v>
      </c>
      <c r="O49" s="373">
        <f>IF(J46&lt;2,"",VLOOKUP(K46,FreightRate,4,FALSE))</f>
        <v>3.0764999999999998</v>
      </c>
    </row>
    <row r="50" spans="1:15" ht="13.5" thickBot="1">
      <c r="A50" s="297" t="s">
        <v>101</v>
      </c>
      <c r="B50" s="396" t="s">
        <v>102</v>
      </c>
      <c r="C50" s="284"/>
      <c r="D50" s="287"/>
      <c r="E50" s="302"/>
      <c r="F50" s="303"/>
      <c r="G50" s="303"/>
      <c r="H50" s="368" t="str">
        <f>IF(COUNT(E50:G50)&lt;3,"",(E50*F50*G50)/1728)</f>
        <v/>
      </c>
      <c r="I50" s="89" t="s">
        <v>103</v>
      </c>
      <c r="J50" s="89"/>
      <c r="O50" s="306"/>
    </row>
    <row r="51" spans="1:15" ht="19.5" customHeight="1" thickBot="1">
      <c r="A51" s="307" t="s">
        <v>104</v>
      </c>
      <c r="B51" s="277"/>
      <c r="C51" s="277"/>
      <c r="D51" s="277"/>
      <c r="E51" s="392" t="s">
        <v>105</v>
      </c>
      <c r="F51" s="393"/>
      <c r="G51" s="394"/>
      <c r="H51" s="395"/>
      <c r="K51" s="413" t="s">
        <v>106</v>
      </c>
      <c r="L51" s="414"/>
      <c r="M51" s="413" t="s">
        <v>107</v>
      </c>
      <c r="N51" s="414"/>
      <c r="O51" s="415" t="s">
        <v>108</v>
      </c>
    </row>
    <row r="52" spans="1:15" ht="13.5" customHeight="1">
      <c r="A52" s="285" t="s">
        <v>109</v>
      </c>
      <c r="B52" s="628"/>
      <c r="C52" s="628"/>
      <c r="D52" s="629"/>
      <c r="E52" s="298"/>
      <c r="F52" s="274" t="s">
        <v>110</v>
      </c>
      <c r="G52" s="490"/>
      <c r="H52" s="492"/>
      <c r="I52" s="406" t="s">
        <v>111</v>
      </c>
      <c r="K52" s="352"/>
      <c r="M52" s="309">
        <f>K52</f>
        <v>0</v>
      </c>
      <c r="O52" s="310">
        <f>K52</f>
        <v>0</v>
      </c>
    </row>
    <row r="53" spans="1:15" ht="13.5" customHeight="1">
      <c r="A53" s="271" t="s">
        <v>112</v>
      </c>
      <c r="B53" s="616"/>
      <c r="C53" s="616"/>
      <c r="D53" s="617"/>
      <c r="E53" s="299"/>
      <c r="F53" s="281" t="s">
        <v>113</v>
      </c>
      <c r="G53" s="490"/>
      <c r="H53" s="492"/>
      <c r="I53" s="406" t="s">
        <v>114</v>
      </c>
      <c r="J53" s="311">
        <f>N18</f>
        <v>0</v>
      </c>
      <c r="K53" s="312">
        <f>(K52*N18)+N19</f>
        <v>0</v>
      </c>
      <c r="L53" s="311">
        <f>N18</f>
        <v>0</v>
      </c>
      <c r="M53" s="312">
        <f>(M52*N18)+N19</f>
        <v>0</v>
      </c>
      <c r="N53" s="311">
        <f>N18</f>
        <v>0</v>
      </c>
      <c r="O53" s="313">
        <f>(O52*N18)+N19</f>
        <v>0</v>
      </c>
    </row>
    <row r="54" spans="1:15" ht="13.5" customHeight="1">
      <c r="A54" s="365" t="s">
        <v>115</v>
      </c>
      <c r="B54" s="618"/>
      <c r="C54" s="618"/>
      <c r="D54" s="619"/>
      <c r="E54" s="626" t="s">
        <v>116</v>
      </c>
      <c r="F54" s="627"/>
      <c r="G54" s="641"/>
      <c r="H54" s="642"/>
      <c r="I54" s="406" t="s">
        <v>117</v>
      </c>
      <c r="J54" s="374">
        <v>0</v>
      </c>
      <c r="K54" s="312">
        <f>(K52*J54)</f>
        <v>0</v>
      </c>
      <c r="L54" s="311">
        <f>J54</f>
        <v>0</v>
      </c>
      <c r="M54" s="312">
        <f>M52*L54</f>
        <v>0</v>
      </c>
      <c r="N54" s="311">
        <f>J54</f>
        <v>0</v>
      </c>
      <c r="O54" s="313">
        <f>O52*N54</f>
        <v>0</v>
      </c>
    </row>
    <row r="55" spans="1:15" ht="13.5" customHeight="1" thickBot="1">
      <c r="A55" s="77" t="s">
        <v>118</v>
      </c>
      <c r="B55" s="592"/>
      <c r="C55" s="592"/>
      <c r="D55" s="615"/>
      <c r="E55" s="403" t="s">
        <v>90</v>
      </c>
      <c r="F55" s="314"/>
      <c r="G55" s="80" t="s">
        <v>91</v>
      </c>
      <c r="H55" s="304"/>
      <c r="I55" s="406" t="s">
        <v>119</v>
      </c>
      <c r="J55" s="311"/>
      <c r="K55" s="312" t="e">
        <f>IF(K46&lt;2,"",(K49*(H50/F48)+N21))</f>
        <v>#VALUE!</v>
      </c>
      <c r="L55" s="311"/>
      <c r="M55" s="312" t="e">
        <f>IF(K46&lt;2,"",(M49*(H50/F48)+N21))</f>
        <v>#VALUE!</v>
      </c>
      <c r="O55" s="313" t="e">
        <f>IF(K46&lt;2,"",(O49*(H50/F48)+N21))</f>
        <v>#VALUE!</v>
      </c>
    </row>
    <row r="56" spans="1:15" ht="13.5" customHeight="1">
      <c r="A56" s="285" t="s">
        <v>109</v>
      </c>
      <c r="B56" s="535"/>
      <c r="C56" s="628"/>
      <c r="D56" s="629"/>
      <c r="E56" s="289" t="s">
        <v>95</v>
      </c>
      <c r="F56" s="275" t="s">
        <v>88</v>
      </c>
      <c r="G56" s="275" t="s">
        <v>87</v>
      </c>
      <c r="H56" s="276" t="s">
        <v>96</v>
      </c>
      <c r="I56" s="406" t="s">
        <v>120</v>
      </c>
      <c r="J56" s="311">
        <v>0.04</v>
      </c>
      <c r="K56" s="312">
        <f>K52*J56</f>
        <v>0</v>
      </c>
      <c r="L56" s="311">
        <v>0.02</v>
      </c>
      <c r="M56" s="312">
        <f>L56*M52</f>
        <v>0</v>
      </c>
      <c r="N56" s="380">
        <v>0.04</v>
      </c>
      <c r="O56" s="313">
        <f>O52*N56</f>
        <v>0</v>
      </c>
    </row>
    <row r="57" spans="1:15" ht="13.5" customHeight="1">
      <c r="A57" s="271" t="s">
        <v>112</v>
      </c>
      <c r="B57" s="616"/>
      <c r="C57" s="616"/>
      <c r="D57" s="617"/>
      <c r="E57" s="355"/>
      <c r="F57" s="356"/>
      <c r="G57" s="303"/>
      <c r="H57" s="304"/>
      <c r="I57" s="406" t="s">
        <v>121</v>
      </c>
      <c r="J57" s="367">
        <v>0</v>
      </c>
      <c r="K57" s="312">
        <f>J57*K52</f>
        <v>0</v>
      </c>
      <c r="L57" s="311">
        <f>J57</f>
        <v>0</v>
      </c>
      <c r="M57" s="312">
        <f>L57*M52</f>
        <v>0</v>
      </c>
      <c r="N57" s="311">
        <f>J57</f>
        <v>0</v>
      </c>
      <c r="O57" s="313">
        <f>O52*N57</f>
        <v>0</v>
      </c>
    </row>
    <row r="58" spans="1:15" ht="13.5" customHeight="1">
      <c r="A58" s="365" t="s">
        <v>115</v>
      </c>
      <c r="B58" s="618"/>
      <c r="C58" s="618"/>
      <c r="D58" s="619"/>
      <c r="E58" s="647" t="s">
        <v>122</v>
      </c>
      <c r="F58" s="648"/>
      <c r="G58" s="656" t="str">
        <f>IF((OR(H50="",F48="",K46="")),"",(((VLOOKUP('Quote Sheet'!K46,ContainerSize,2,FALSE))/H50)*F48))</f>
        <v/>
      </c>
      <c r="H58" s="657"/>
      <c r="I58" s="406" t="s">
        <v>123</v>
      </c>
      <c r="K58" s="347" t="e">
        <f>IF(AND(J46&gt;1,K52&gt;0,K55&gt;0,Appendix!O35&gt;0,Appendix!O35&lt;&gt;SUM(K52:K57)),Appendix!O35,SUM(K52:K57))</f>
        <v>#VALUE!</v>
      </c>
      <c r="M58" s="347" t="e">
        <f>IF(AND(J46&gt;1,M52&gt;0,M55&gt;0,Appendix!W35&gt;0,Appendix!W35&lt;&gt;SUM(M52:M57)),Appendix!W35,SUM(M52:M57))</f>
        <v>#VALUE!</v>
      </c>
      <c r="O58" s="348" t="e">
        <f>IF(AND(J46&gt;1,O52&gt;0,O55&gt;0,Appendix!AE35&gt;0,Appendix!AE35&lt;&gt;SUM(O52:O57)),Appendix!AE35,SUM(O52:O57))</f>
        <v>#VALUE!</v>
      </c>
    </row>
    <row r="59" spans="1:15" ht="13.5" customHeight="1" thickBot="1">
      <c r="A59" s="77" t="s">
        <v>118</v>
      </c>
      <c r="B59" s="592"/>
      <c r="C59" s="592"/>
      <c r="D59" s="615"/>
      <c r="E59" s="647" t="s">
        <v>124</v>
      </c>
      <c r="F59" s="648"/>
      <c r="G59" s="639"/>
      <c r="H59" s="640"/>
      <c r="I59" s="630" t="s">
        <v>125</v>
      </c>
      <c r="J59" s="349"/>
      <c r="K59" s="351" t="str">
        <f>IF(J59="","",IF(K58="","",K58/(1-(J59/100))))</f>
        <v/>
      </c>
      <c r="L59" s="349"/>
      <c r="M59" s="351" t="str">
        <f>IF(L59="","",IF(M58="","",M58/(1-(L59/100))))</f>
        <v/>
      </c>
      <c r="N59" s="350"/>
      <c r="O59" s="381" t="str">
        <f>IF(N59="","",IF(O58="","",O58/(1-(N59/100))))</f>
        <v/>
      </c>
    </row>
    <row r="60" spans="1:15" ht="13.5" customHeight="1">
      <c r="A60" s="285" t="s">
        <v>109</v>
      </c>
      <c r="B60" s="628"/>
      <c r="C60" s="628"/>
      <c r="D60" s="629"/>
      <c r="E60" s="647" t="s">
        <v>126</v>
      </c>
      <c r="F60" s="648"/>
      <c r="G60" s="402" t="s">
        <v>127</v>
      </c>
      <c r="H60" s="411" t="str">
        <f>IF(COUNT(E50:G50)&lt;3,"",(ROUND(1540/(E50*F50),0)))</f>
        <v/>
      </c>
      <c r="I60" s="630"/>
      <c r="O60" s="308"/>
    </row>
    <row r="61" spans="1:15" ht="13.5" customHeight="1" thickBot="1">
      <c r="A61" s="271" t="s">
        <v>112</v>
      </c>
      <c r="B61" s="616"/>
      <c r="C61" s="616"/>
      <c r="D61" s="617"/>
      <c r="E61" s="77"/>
      <c r="F61" s="235"/>
      <c r="G61" s="404" t="s">
        <v>128</v>
      </c>
      <c r="H61" s="412" t="str">
        <f>IF(COUNT(E50:G50)&lt;3,"",ROUND((48/G50),0))</f>
        <v/>
      </c>
      <c r="I61" s="705" t="s">
        <v>129</v>
      </c>
      <c r="K61" s="305" t="s">
        <v>98</v>
      </c>
      <c r="M61" s="305" t="s">
        <v>99</v>
      </c>
      <c r="O61" s="315" t="s">
        <v>100</v>
      </c>
    </row>
    <row r="62" spans="1:15" ht="13.5" customHeight="1">
      <c r="A62" s="365" t="s">
        <v>115</v>
      </c>
      <c r="B62" s="618"/>
      <c r="C62" s="618"/>
      <c r="D62" s="619"/>
      <c r="E62" s="691" t="s">
        <v>130</v>
      </c>
      <c r="F62" s="692"/>
      <c r="G62" s="692"/>
      <c r="H62" s="693"/>
      <c r="I62" s="706"/>
      <c r="J62" s="353" t="str">
        <f>IF(OR(K62="",(K62=0)),"",((K62-K58)/K62))</f>
        <v/>
      </c>
      <c r="K62" s="377"/>
      <c r="L62" s="353" t="str">
        <f>IF(OR(M62="",(M62=0)),"",((M62-M58)/M62))</f>
        <v/>
      </c>
      <c r="M62" s="377"/>
      <c r="N62" s="353" t="str">
        <f>IF(OR(O62="",(O62=0)),"",((O62-O58)/O62))</f>
        <v/>
      </c>
      <c r="O62" s="378"/>
    </row>
    <row r="63" spans="1:15" ht="13.5" customHeight="1" thickBot="1">
      <c r="A63" s="77" t="s">
        <v>118</v>
      </c>
      <c r="B63" s="592"/>
      <c r="C63" s="592"/>
      <c r="D63" s="615"/>
      <c r="E63" s="594" t="s">
        <v>131</v>
      </c>
      <c r="F63" s="595"/>
      <c r="G63" s="595"/>
      <c r="H63" s="294" t="s">
        <v>132</v>
      </c>
      <c r="I63" s="382"/>
      <c r="J63" s="316" t="s">
        <v>133</v>
      </c>
      <c r="K63" s="433" t="str">
        <f>IF(K52="","",F48*K58)</f>
        <v/>
      </c>
      <c r="L63" s="317"/>
      <c r="M63" s="433" t="str">
        <f>IF(K52="","",(F48*M58))</f>
        <v/>
      </c>
      <c r="N63" s="317"/>
      <c r="O63" s="434" t="str">
        <f>IF(K52="","",(F48*O58))</f>
        <v/>
      </c>
    </row>
    <row r="64" spans="1:15" ht="13.5" customHeight="1" thickBot="1">
      <c r="A64" s="285" t="s">
        <v>109</v>
      </c>
      <c r="B64" s="628"/>
      <c r="C64" s="628"/>
      <c r="D64" s="629"/>
      <c r="E64" s="620"/>
      <c r="F64" s="621"/>
      <c r="G64" s="622"/>
      <c r="H64" s="688"/>
      <c r="I64" s="383"/>
      <c r="J64" s="319" t="s">
        <v>134</v>
      </c>
      <c r="K64" s="320">
        <f>K62*F48</f>
        <v>0</v>
      </c>
      <c r="L64" s="318"/>
      <c r="M64" s="320">
        <f>M62*F48</f>
        <v>0</v>
      </c>
      <c r="N64" s="318"/>
      <c r="O64" s="321">
        <f>O62*F48</f>
        <v>0</v>
      </c>
    </row>
    <row r="65" spans="1:15" ht="13.5" customHeight="1">
      <c r="A65" s="271" t="s">
        <v>112</v>
      </c>
      <c r="B65" s="616"/>
      <c r="C65" s="616"/>
      <c r="D65" s="617"/>
      <c r="E65" s="623"/>
      <c r="F65" s="624"/>
      <c r="G65" s="625"/>
      <c r="H65" s="689"/>
      <c r="I65" s="322" t="s">
        <v>135</v>
      </c>
      <c r="J65" s="678" t="s">
        <v>98</v>
      </c>
      <c r="K65" s="679"/>
      <c r="L65" s="678" t="s">
        <v>99</v>
      </c>
      <c r="M65" s="679"/>
      <c r="N65" s="678" t="s">
        <v>100</v>
      </c>
      <c r="O65" s="679"/>
    </row>
    <row r="66" spans="1:15" ht="13.5" customHeight="1">
      <c r="A66" s="365" t="s">
        <v>115</v>
      </c>
      <c r="B66" s="618"/>
      <c r="C66" s="618"/>
      <c r="D66" s="619"/>
      <c r="E66" s="620"/>
      <c r="F66" s="621"/>
      <c r="G66" s="622"/>
      <c r="H66" s="688"/>
      <c r="I66" s="293" t="s">
        <v>136</v>
      </c>
      <c r="J66" s="323" t="s">
        <v>137</v>
      </c>
      <c r="K66" s="324" t="s">
        <v>123</v>
      </c>
      <c r="L66" s="323" t="s">
        <v>137</v>
      </c>
      <c r="M66" s="324" t="s">
        <v>123</v>
      </c>
      <c r="N66" s="323" t="s">
        <v>137</v>
      </c>
      <c r="O66" s="324" t="s">
        <v>123</v>
      </c>
    </row>
    <row r="67" spans="1:15" ht="13.5" customHeight="1" thickBot="1">
      <c r="A67" s="77" t="s">
        <v>118</v>
      </c>
      <c r="B67" s="592"/>
      <c r="C67" s="592"/>
      <c r="D67" s="615"/>
      <c r="E67" s="623"/>
      <c r="F67" s="624"/>
      <c r="G67" s="625"/>
      <c r="H67" s="689"/>
      <c r="I67" s="325" t="s">
        <v>138</v>
      </c>
      <c r="J67" s="278" t="str">
        <f>IF(K62="","",($K$62-K67)/$K$62)</f>
        <v/>
      </c>
      <c r="K67" s="326" t="e">
        <f>Data!K4+Data!L5</f>
        <v>#VALUE!</v>
      </c>
      <c r="L67" s="279" t="str">
        <f>IF(K62="","",($M$62-M67)/$M$62)</f>
        <v/>
      </c>
      <c r="M67" s="326" t="e">
        <f>Data!M4+Data!N5</f>
        <v>#VALUE!</v>
      </c>
      <c r="N67" s="279" t="str">
        <f>IF(K62="","",($O$62-O67)/$O$62)</f>
        <v/>
      </c>
      <c r="O67" s="326" t="e">
        <f>Data!O4+Data!P5</f>
        <v>#VALUE!</v>
      </c>
    </row>
    <row r="68" spans="1:15" ht="13.5" customHeight="1">
      <c r="A68" s="285" t="s">
        <v>109</v>
      </c>
      <c r="B68" s="628"/>
      <c r="C68" s="628"/>
      <c r="D68" s="629"/>
      <c r="E68" s="620"/>
      <c r="F68" s="621"/>
      <c r="G68" s="622"/>
      <c r="H68" s="688"/>
      <c r="I68" s="325">
        <v>20</v>
      </c>
      <c r="J68" s="279" t="str">
        <f>IF(K62="","",($K$62-K68)/$K$62)</f>
        <v/>
      </c>
      <c r="K68" s="326" t="e">
        <f>Data!K4+Data!L6</f>
        <v>#VALUE!</v>
      </c>
      <c r="L68" s="279" t="str">
        <f>IF(K62="","",($M$62-M68)/$M$62)</f>
        <v/>
      </c>
      <c r="M68" s="326" t="e">
        <f>Data!M4+Data!N6</f>
        <v>#VALUE!</v>
      </c>
      <c r="N68" s="279" t="str">
        <f>IF(K62="","",($O$62-O68)/$O$62)</f>
        <v/>
      </c>
      <c r="O68" s="326" t="e">
        <f>Data!O4+Data!P6</f>
        <v>#VALUE!</v>
      </c>
    </row>
    <row r="69" spans="1:15" ht="13.5" customHeight="1">
      <c r="A69" s="271" t="s">
        <v>112</v>
      </c>
      <c r="B69" s="616"/>
      <c r="C69" s="616"/>
      <c r="D69" s="617"/>
      <c r="E69" s="623"/>
      <c r="F69" s="624"/>
      <c r="G69" s="625"/>
      <c r="H69" s="689"/>
      <c r="I69" s="325">
        <v>40</v>
      </c>
      <c r="J69" s="279" t="str">
        <f>IF(K62="","",($K$62-K69)/$K$62)</f>
        <v/>
      </c>
      <c r="K69" s="326" t="e">
        <f>Data!K4+Data!L7</f>
        <v>#VALUE!</v>
      </c>
      <c r="L69" s="279" t="str">
        <f>IF(K62="","",($M$62-M69)/$M$62)</f>
        <v/>
      </c>
      <c r="M69" s="326" t="e">
        <f>Data!M4+Data!N7</f>
        <v>#VALUE!</v>
      </c>
      <c r="N69" s="279" t="str">
        <f>IF(K62="","",($O$62-O69)/$O$62)</f>
        <v/>
      </c>
      <c r="O69" s="326" t="e">
        <f>Data!O4+Data!P7</f>
        <v>#VALUE!</v>
      </c>
    </row>
    <row r="70" spans="1:15" ht="13.5" customHeight="1" thickBot="1">
      <c r="A70" s="365" t="s">
        <v>115</v>
      </c>
      <c r="B70" s="618"/>
      <c r="C70" s="618"/>
      <c r="D70" s="619"/>
      <c r="E70" s="620"/>
      <c r="F70" s="621"/>
      <c r="G70" s="622"/>
      <c r="H70" s="688"/>
      <c r="I70" s="325" t="s">
        <v>139</v>
      </c>
      <c r="J70" s="279" t="str">
        <f>IF(K62="","",($K$62-K70)/$K$62)</f>
        <v/>
      </c>
      <c r="K70" s="326" t="e">
        <f>Data!K4+Data!L8</f>
        <v>#VALUE!</v>
      </c>
      <c r="L70" s="280" t="str">
        <f>IF(K62="","",($M$62-M70)/$M$62)</f>
        <v/>
      </c>
      <c r="M70" s="327" t="e">
        <f>Data!M4+Data!N8</f>
        <v>#VALUE!</v>
      </c>
      <c r="N70" s="280" t="str">
        <f>IF(K62="","",($O$62-O70)/$O$62)</f>
        <v/>
      </c>
      <c r="O70" s="327" t="e">
        <f>Data!O4+Data!P8</f>
        <v>#VALUE!</v>
      </c>
    </row>
    <row r="71" spans="1:15" ht="13.5" customHeight="1" thickBot="1">
      <c r="A71" s="77" t="s">
        <v>118</v>
      </c>
      <c r="B71" s="592"/>
      <c r="C71" s="592"/>
      <c r="D71" s="615"/>
      <c r="E71" s="694"/>
      <c r="F71" s="695"/>
      <c r="G71" s="696"/>
      <c r="H71" s="690"/>
      <c r="I71" s="325">
        <v>45</v>
      </c>
      <c r="J71" s="280" t="str">
        <f>IF(K62="","",($K$62-K71)/$K$62)</f>
        <v/>
      </c>
      <c r="K71" s="301" t="e">
        <f>Data!K4+Data!L9</f>
        <v>#VALUE!</v>
      </c>
      <c r="L71" s="291" t="str">
        <f>IF(K62="","",($M$62-M71)/$M$62)</f>
        <v/>
      </c>
      <c r="M71" s="328" t="e">
        <f>Data!M4+Data!N9</f>
        <v>#VALUE!</v>
      </c>
      <c r="N71" s="291" t="str">
        <f>IF(K62="","",($O$62-O71)/$O$62)</f>
        <v/>
      </c>
      <c r="O71" s="328" t="e">
        <f>Data!O4+Data!P9</f>
        <v>#VALUE!</v>
      </c>
    </row>
    <row r="72" spans="1:15" ht="15" customHeight="1">
      <c r="A72" s="285" t="s">
        <v>109</v>
      </c>
      <c r="B72" s="628"/>
      <c r="C72" s="628"/>
      <c r="D72" s="629"/>
      <c r="E72" s="703" t="s">
        <v>140</v>
      </c>
      <c r="F72" s="704"/>
      <c r="G72" s="704"/>
      <c r="H72" s="704"/>
      <c r="I72" s="290" t="s">
        <v>141</v>
      </c>
      <c r="J72" s="697"/>
      <c r="K72" s="698"/>
      <c r="L72" s="684" t="s">
        <v>142</v>
      </c>
      <c r="M72" s="685"/>
      <c r="N72" s="680"/>
      <c r="O72" s="681"/>
    </row>
    <row r="73" spans="1:15" ht="13.5" customHeight="1" thickBot="1">
      <c r="A73" s="271" t="s">
        <v>112</v>
      </c>
      <c r="B73" s="616"/>
      <c r="C73" s="616"/>
      <c r="D73" s="617"/>
      <c r="E73" s="701"/>
      <c r="F73" s="702"/>
      <c r="G73" s="702"/>
      <c r="H73" s="702"/>
      <c r="I73" s="292" t="s">
        <v>143</v>
      </c>
      <c r="J73" s="699">
        <f ca="1">TODAY()</f>
        <v>46212</v>
      </c>
      <c r="K73" s="700"/>
      <c r="L73" s="686"/>
      <c r="M73" s="687"/>
      <c r="N73" s="682"/>
      <c r="O73" s="683"/>
    </row>
    <row r="74" spans="1:15" ht="13.5" customHeight="1">
      <c r="A74" s="365" t="s">
        <v>115</v>
      </c>
      <c r="B74" s="618"/>
      <c r="C74" s="618"/>
      <c r="D74" s="619"/>
      <c r="E74" s="672" t="s">
        <v>144</v>
      </c>
      <c r="F74" s="673"/>
      <c r="G74" s="673"/>
      <c r="H74" s="674"/>
      <c r="J74" s="329"/>
      <c r="K74" s="329"/>
      <c r="L74" s="329"/>
      <c r="M74" s="329"/>
      <c r="N74" s="329"/>
      <c r="O74" s="330" t="s">
        <v>145</v>
      </c>
    </row>
    <row r="75" spans="1:15" ht="15.75" customHeight="1" thickBot="1">
      <c r="A75" s="286" t="s">
        <v>118</v>
      </c>
      <c r="B75" s="615"/>
      <c r="C75" s="670"/>
      <c r="D75" s="671"/>
      <c r="E75" s="675" t="s">
        <v>146</v>
      </c>
      <c r="F75" s="676"/>
      <c r="G75" s="676"/>
      <c r="H75" s="677"/>
      <c r="J75" s="329"/>
      <c r="K75" s="329"/>
      <c r="L75" s="329"/>
      <c r="M75" s="329"/>
      <c r="N75" s="331"/>
      <c r="O75" s="332">
        <f>MAX(RevisionLog!C:C)</f>
        <v>46212.1</v>
      </c>
    </row>
    <row r="76" spans="1:15">
      <c r="A76" s="333" t="s">
        <v>147</v>
      </c>
      <c r="B76" s="334"/>
      <c r="C76" s="334"/>
      <c r="D76" s="334"/>
      <c r="I76" s="334"/>
      <c r="J76" s="335"/>
      <c r="K76" s="335"/>
      <c r="L76" s="335"/>
      <c r="M76" s="335"/>
      <c r="N76" s="335"/>
      <c r="O76" s="336"/>
    </row>
    <row r="77" spans="1:15" ht="13.5" thickBot="1">
      <c r="A77" s="337" t="s">
        <v>148</v>
      </c>
      <c r="B77" s="338"/>
      <c r="C77" s="338"/>
      <c r="D77" s="338"/>
      <c r="E77" s="338"/>
      <c r="F77" s="338"/>
      <c r="G77" s="338"/>
      <c r="H77" s="338"/>
      <c r="I77" s="338"/>
      <c r="J77" s="339"/>
      <c r="K77" s="340"/>
      <c r="L77" s="339"/>
      <c r="M77" s="339"/>
      <c r="N77" s="340"/>
      <c r="O77" s="341"/>
    </row>
    <row r="78" spans="1:15">
      <c r="J78" s="300"/>
      <c r="K78" s="342"/>
      <c r="L78" s="342"/>
      <c r="M78" s="329"/>
      <c r="N78" s="342"/>
      <c r="O78" s="342"/>
    </row>
    <row r="79" spans="1:15">
      <c r="J79" s="300"/>
      <c r="K79" s="342"/>
      <c r="L79" s="342"/>
      <c r="M79" s="329"/>
      <c r="N79" s="342"/>
      <c r="O79" s="342"/>
    </row>
    <row r="80" spans="1:15">
      <c r="J80" s="300"/>
      <c r="K80" s="342"/>
      <c r="L80" s="342"/>
      <c r="M80" s="329"/>
      <c r="N80" s="342"/>
      <c r="O80" s="342"/>
    </row>
    <row r="81" spans="10:15">
      <c r="J81" s="300"/>
      <c r="K81" s="342"/>
      <c r="L81" s="342"/>
      <c r="M81" s="329"/>
      <c r="N81" s="342"/>
      <c r="O81" s="342"/>
    </row>
    <row r="82" spans="10:15">
      <c r="J82" s="300"/>
      <c r="K82" s="342"/>
      <c r="L82" s="342"/>
      <c r="M82" s="329"/>
      <c r="N82" s="342"/>
      <c r="O82" s="342"/>
    </row>
    <row r="83" spans="10:15">
      <c r="J83" s="329"/>
      <c r="K83" s="329"/>
      <c r="L83" s="329"/>
      <c r="M83" s="329"/>
      <c r="N83" s="329"/>
      <c r="O83" s="329"/>
    </row>
    <row r="84" spans="10:15">
      <c r="J84" s="329"/>
      <c r="K84" s="329"/>
      <c r="L84" s="329"/>
      <c r="M84" s="329"/>
      <c r="N84" s="329"/>
      <c r="O84" s="329"/>
    </row>
    <row r="85" spans="10:15">
      <c r="J85" s="329"/>
      <c r="K85" s="343"/>
      <c r="L85" s="329"/>
      <c r="M85" s="329"/>
      <c r="N85" s="329"/>
      <c r="O85" s="329"/>
    </row>
    <row r="86" spans="10:15">
      <c r="J86" s="300"/>
      <c r="K86" s="342"/>
      <c r="L86" s="342"/>
      <c r="M86" s="329"/>
      <c r="N86" s="329"/>
      <c r="O86" s="329"/>
    </row>
    <row r="87" spans="10:15">
      <c r="J87" s="300"/>
      <c r="K87" s="342"/>
      <c r="L87" s="342"/>
      <c r="M87" s="329"/>
      <c r="N87" s="329"/>
      <c r="O87" s="329"/>
    </row>
    <row r="88" spans="10:15">
      <c r="J88" s="300"/>
      <c r="K88" s="342"/>
      <c r="L88" s="342"/>
      <c r="M88" s="329"/>
      <c r="N88" s="329"/>
      <c r="O88" s="329"/>
    </row>
    <row r="89" spans="10:15">
      <c r="J89" s="300"/>
      <c r="K89" s="342"/>
      <c r="L89" s="342"/>
      <c r="M89" s="329"/>
      <c r="N89" s="329"/>
      <c r="O89" s="329"/>
    </row>
    <row r="90" spans="10:15">
      <c r="J90" s="300"/>
      <c r="K90" s="342"/>
      <c r="L90" s="342"/>
      <c r="M90" s="329"/>
      <c r="N90" s="329"/>
      <c r="O90" s="329"/>
    </row>
  </sheetData>
  <sheetProtection algorithmName="SHA-512" hashValue="O7+aIurYrABi51ePWrt8Xpz/S9JpMIxQRVjWpYIVxjG50LpO0uviilAftmeo6eiBto4o82/OTgsEYpKau0p/Og==" saltValue="E4AaZdxNoovZZcMylcngFg==" spinCount="100000" sheet="1" selectLockedCells="1"/>
  <mergeCells count="186">
    <mergeCell ref="N39:O39"/>
    <mergeCell ref="N37:O37"/>
    <mergeCell ref="N36:O36"/>
    <mergeCell ref="E40:H44"/>
    <mergeCell ref="E34:H38"/>
    <mergeCell ref="B32:D32"/>
    <mergeCell ref="A44:D44"/>
    <mergeCell ref="B38:D38"/>
    <mergeCell ref="B40:D40"/>
    <mergeCell ref="B41:D41"/>
    <mergeCell ref="B42:D42"/>
    <mergeCell ref="B43:D43"/>
    <mergeCell ref="I37:M37"/>
    <mergeCell ref="I38:M38"/>
    <mergeCell ref="E33:H33"/>
    <mergeCell ref="E39:H39"/>
    <mergeCell ref="B36:D36"/>
    <mergeCell ref="N44:O44"/>
    <mergeCell ref="I44:M44"/>
    <mergeCell ref="I43:M43"/>
    <mergeCell ref="N16:O16"/>
    <mergeCell ref="I19:M19"/>
    <mergeCell ref="I20:M20"/>
    <mergeCell ref="I21:M21"/>
    <mergeCell ref="I17:M17"/>
    <mergeCell ref="I35:M35"/>
    <mergeCell ref="N35:O35"/>
    <mergeCell ref="L18:M18"/>
    <mergeCell ref="I18:K18"/>
    <mergeCell ref="N20:O20"/>
    <mergeCell ref="N34:O34"/>
    <mergeCell ref="I22:O22"/>
    <mergeCell ref="I34:M34"/>
    <mergeCell ref="N19:O19"/>
    <mergeCell ref="N17:O17"/>
    <mergeCell ref="I23:O33"/>
    <mergeCell ref="N65:O65"/>
    <mergeCell ref="N72:O73"/>
    <mergeCell ref="L72:M73"/>
    <mergeCell ref="H66:H67"/>
    <mergeCell ref="H70:H71"/>
    <mergeCell ref="H68:H69"/>
    <mergeCell ref="J65:K65"/>
    <mergeCell ref="L65:M65"/>
    <mergeCell ref="E62:H62"/>
    <mergeCell ref="H64:H65"/>
    <mergeCell ref="E70:G71"/>
    <mergeCell ref="J72:K72"/>
    <mergeCell ref="J73:K73"/>
    <mergeCell ref="E73:H73"/>
    <mergeCell ref="E72:H72"/>
    <mergeCell ref="E63:G63"/>
    <mergeCell ref="I61:I62"/>
    <mergeCell ref="B74:D74"/>
    <mergeCell ref="B75:D75"/>
    <mergeCell ref="B64:D64"/>
    <mergeCell ref="B69:D69"/>
    <mergeCell ref="B72:D72"/>
    <mergeCell ref="B73:D73"/>
    <mergeCell ref="B68:D68"/>
    <mergeCell ref="B70:D70"/>
    <mergeCell ref="E74:H74"/>
    <mergeCell ref="E75:H75"/>
    <mergeCell ref="B71:D71"/>
    <mergeCell ref="E68:G69"/>
    <mergeCell ref="B65:D65"/>
    <mergeCell ref="B67:D67"/>
    <mergeCell ref="N45:O45"/>
    <mergeCell ref="K45:M45"/>
    <mergeCell ref="I45:J45"/>
    <mergeCell ref="G53:H53"/>
    <mergeCell ref="G58:H58"/>
    <mergeCell ref="E58:F58"/>
    <mergeCell ref="E45:H45"/>
    <mergeCell ref="I40:M40"/>
    <mergeCell ref="E46:F46"/>
    <mergeCell ref="L48:M48"/>
    <mergeCell ref="I47:K47"/>
    <mergeCell ref="L47:M47"/>
    <mergeCell ref="I41:M41"/>
    <mergeCell ref="N40:O40"/>
    <mergeCell ref="N41:O41"/>
    <mergeCell ref="N42:O42"/>
    <mergeCell ref="N43:O43"/>
    <mergeCell ref="N47:O47"/>
    <mergeCell ref="N48:O48"/>
    <mergeCell ref="I42:M42"/>
    <mergeCell ref="I59:I60"/>
    <mergeCell ref="A45:D47"/>
    <mergeCell ref="A48:A49"/>
    <mergeCell ref="B60:D60"/>
    <mergeCell ref="G59:H59"/>
    <mergeCell ref="G52:H52"/>
    <mergeCell ref="G54:H54"/>
    <mergeCell ref="B55:D55"/>
    <mergeCell ref="B57:D57"/>
    <mergeCell ref="B52:D52"/>
    <mergeCell ref="B53:D53"/>
    <mergeCell ref="G47:H47"/>
    <mergeCell ref="G46:H46"/>
    <mergeCell ref="E60:F60"/>
    <mergeCell ref="E59:F59"/>
    <mergeCell ref="E47:F47"/>
    <mergeCell ref="B63:D63"/>
    <mergeCell ref="B61:D61"/>
    <mergeCell ref="B62:D62"/>
    <mergeCell ref="B59:D59"/>
    <mergeCell ref="E64:G65"/>
    <mergeCell ref="B66:D66"/>
    <mergeCell ref="B54:D54"/>
    <mergeCell ref="B58:D58"/>
    <mergeCell ref="E54:F54"/>
    <mergeCell ref="B56:D56"/>
    <mergeCell ref="E66:G67"/>
    <mergeCell ref="A1:O2"/>
    <mergeCell ref="E12:H14"/>
    <mergeCell ref="B9:D9"/>
    <mergeCell ref="B10:D10"/>
    <mergeCell ref="L10:O10"/>
    <mergeCell ref="I10:K10"/>
    <mergeCell ref="N11:O11"/>
    <mergeCell ref="B13:D13"/>
    <mergeCell ref="B14:D14"/>
    <mergeCell ref="N12:O12"/>
    <mergeCell ref="N14:O14"/>
    <mergeCell ref="B11:D11"/>
    <mergeCell ref="A7:D7"/>
    <mergeCell ref="A8:D8"/>
    <mergeCell ref="I9:K9"/>
    <mergeCell ref="L9:O9"/>
    <mergeCell ref="E4:E5"/>
    <mergeCell ref="F4:H5"/>
    <mergeCell ref="A3:O3"/>
    <mergeCell ref="A6:D6"/>
    <mergeCell ref="E6:H6"/>
    <mergeCell ref="F9:H9"/>
    <mergeCell ref="L13:O13"/>
    <mergeCell ref="A4:A5"/>
    <mergeCell ref="B4:D5"/>
    <mergeCell ref="I4:K5"/>
    <mergeCell ref="L4:O5"/>
    <mergeCell ref="N46:O46"/>
    <mergeCell ref="E7:H7"/>
    <mergeCell ref="E8:H8"/>
    <mergeCell ref="I7:O7"/>
    <mergeCell ref="I8:O8"/>
    <mergeCell ref="B15:D15"/>
    <mergeCell ref="B16:D16"/>
    <mergeCell ref="N18:O18"/>
    <mergeCell ref="N21:O21"/>
    <mergeCell ref="N15:O15"/>
    <mergeCell ref="B24:D24"/>
    <mergeCell ref="B21:D21"/>
    <mergeCell ref="B22:D22"/>
    <mergeCell ref="A12:D12"/>
    <mergeCell ref="B25:D25"/>
    <mergeCell ref="I13:K13"/>
    <mergeCell ref="B26:D26"/>
    <mergeCell ref="B27:D27"/>
    <mergeCell ref="I6:O6"/>
    <mergeCell ref="N38:O38"/>
    <mergeCell ref="I11:J11"/>
    <mergeCell ref="I12:J12"/>
    <mergeCell ref="K11:M11"/>
    <mergeCell ref="K12:M12"/>
    <mergeCell ref="A33:D33"/>
    <mergeCell ref="B39:D39"/>
    <mergeCell ref="B34:D34"/>
    <mergeCell ref="F10:H10"/>
    <mergeCell ref="F15:H15"/>
    <mergeCell ref="E11:G11"/>
    <mergeCell ref="A17:D17"/>
    <mergeCell ref="B19:D19"/>
    <mergeCell ref="B20:D20"/>
    <mergeCell ref="B18:D18"/>
    <mergeCell ref="B23:D23"/>
    <mergeCell ref="B28:D28"/>
    <mergeCell ref="B29:D29"/>
    <mergeCell ref="B30:D30"/>
    <mergeCell ref="B31:D31"/>
    <mergeCell ref="E16:H16"/>
    <mergeCell ref="E17:H32"/>
    <mergeCell ref="B37:D37"/>
    <mergeCell ref="B35:D35"/>
    <mergeCell ref="I39:M39"/>
    <mergeCell ref="I36:M36"/>
  </mergeCells>
  <phoneticPr fontId="34" type="noConversion"/>
  <conditionalFormatting sqref="A52:D69">
    <cfRule type="notContainsBlanks" dxfId="5" priority="1">
      <formula>LEN(TRIM(A52))&gt;0</formula>
    </cfRule>
  </conditionalFormatting>
  <conditionalFormatting sqref="A11:I12">
    <cfRule type="notContainsBlanks" dxfId="4" priority="2">
      <formula>LEN(TRIM(A11))&gt;0</formula>
    </cfRule>
  </conditionalFormatting>
  <conditionalFormatting sqref="A4:O10 K11:K12 N11:O12 A13:O22 A23:I23 A24:H40 I34:O41 A41:O41 A42:I42 N42:O43 A43:M43 A44:O49 A50:L50 N50:O50 A51:O51 E52:O59 I60:O69 E62 E63:H63 E64 H64 E66 H66 E68 H68 A70:O75">
    <cfRule type="notContainsBlanks" dxfId="3" priority="4">
      <formula>LEN(TRIM(A4))&gt;0</formula>
    </cfRule>
  </conditionalFormatting>
  <conditionalFormatting sqref="E60:F60">
    <cfRule type="notContainsBlanks" dxfId="2" priority="3">
      <formula>LEN(TRIM(E60))&gt;0</formula>
    </cfRule>
  </conditionalFormatting>
  <dataValidations xWindow="921" yWindow="216" count="20">
    <dataValidation type="list" allowBlank="1" showInputMessage="1" showErrorMessage="1" sqref="K46" xr:uid="{00000000-0002-0000-0000-000000000000}">
      <formula1>Container</formula1>
    </dataValidation>
    <dataValidation type="list" allowBlank="1" showInputMessage="1" showErrorMessage="1" sqref="G53:H53 N36:N38 B43:D43 B37:D37 N40:O43" xr:uid="{00000000-0002-0000-0000-000001000000}">
      <formula1>yes</formula1>
    </dataValidation>
    <dataValidation type="list" allowBlank="1" showInputMessage="1" showErrorMessage="1" sqref="B40:D40" xr:uid="{00000000-0002-0000-0000-000002000000}">
      <formula1>package</formula1>
    </dataValidation>
    <dataValidation type="list" allowBlank="1" showInputMessage="1" showErrorMessage="1" sqref="G46:H46" xr:uid="{00000000-0002-0000-0000-000003000000}">
      <formula1>master</formula1>
    </dataValidation>
    <dataValidation type="list" allowBlank="1" showInputMessage="1" showErrorMessage="1" sqref="G52" xr:uid="{00000000-0002-0000-0000-000004000000}">
      <formula1>inner</formula1>
    </dataValidation>
    <dataValidation type="list" allowBlank="1" showInputMessage="1" showErrorMessage="1" sqref="B42:D42" xr:uid="{00000000-0002-0000-0000-000005000000}">
      <formula1>Color_test</formula1>
    </dataValidation>
    <dataValidation type="list" allowBlank="1" showInputMessage="1" showErrorMessage="1" sqref="N46:O46" xr:uid="{00000000-0002-0000-0000-000006000000}">
      <formula1>Port</formula1>
    </dataValidation>
    <dataValidation type="list" allowBlank="1" showInputMessage="1" showErrorMessage="1" sqref="J59 L59 N59" xr:uid="{00000000-0002-0000-0000-000007000000}">
      <formula1>Margin</formula1>
    </dataValidation>
    <dataValidation type="list" allowBlank="1" showErrorMessage="1" errorTitle="ERROR" error="Must Select Yes or No" sqref="B11:D11" xr:uid="{00000000-0002-0000-0000-000008000000}">
      <formula1>yes</formula1>
    </dataValidation>
    <dataValidation type="list" allowBlank="1" showInputMessage="1" showErrorMessage="1" sqref="B41:D41" xr:uid="{00000000-0002-0000-0000-000009000000}">
      <formula1>LabelDescription</formula1>
    </dataValidation>
    <dataValidation type="list" allowBlank="1" showInputMessage="1" showErrorMessage="1" sqref="N46:O46" xr:uid="{00000000-0002-0000-0000-00000A000000}">
      <formula1>#REF!</formula1>
    </dataValidation>
    <dataValidation allowBlank="1" showErrorMessage="1" sqref="L4:O5 E34:H38 B13:D16 B9:D10 B24 B18:D20 N17:O18 E40:H44 A7:O8 B4:D5" xr:uid="{00000000-0002-0000-0000-00000C000000}"/>
    <dataValidation type="list" allowBlank="1" showErrorMessage="1" sqref="N34:O34 N12:O12 N20:O20 N14:O16" xr:uid="{00000000-0002-0000-0000-00000D000000}">
      <formula1>yes</formula1>
    </dataValidation>
    <dataValidation type="list" allowBlank="1" showInputMessage="1" showErrorMessage="1" sqref="F15:H15" xr:uid="{00000000-0002-0000-0000-00000E000000}">
      <formula1>L.Fung_Names</formula1>
    </dataValidation>
    <dataValidation type="list" allowBlank="1" showInputMessage="1" showErrorMessage="1" sqref="H11" xr:uid="{00000000-0002-0000-0000-00000F000000}">
      <formula1>Office</formula1>
    </dataValidation>
    <dataValidation type="list" allowBlank="1" showInputMessage="1" showErrorMessage="1" sqref="B34" xr:uid="{00000000-0002-0000-0000-000010000000}">
      <formula1>Label</formula1>
    </dataValidation>
    <dataValidation type="list" allowBlank="1" showInputMessage="1" showErrorMessage="1" sqref="B36" xr:uid="{00000000-0002-0000-0000-000011000000}">
      <formula1>private</formula1>
    </dataValidation>
    <dataValidation type="list" allowBlank="1" showInputMessage="1" showErrorMessage="1" sqref="B39:D39" xr:uid="{00000000-0002-0000-0000-000012000000}">
      <formula1>tag</formula1>
    </dataValidation>
    <dataValidation type="decimal" allowBlank="1" showErrorMessage="1" errorTitle="Numbers only!" error="This is a number only field. Please fix." sqref="N19:O19 N21:O21" xr:uid="{00000000-0002-0000-0000-000013000000}">
      <formula1>0</formula1>
      <formula2>99999</formula2>
    </dataValidation>
    <dataValidation type="list" allowBlank="1" showInputMessage="1" showErrorMessage="1" sqref="L13" xr:uid="{00000000-0002-0000-0000-000014000000}">
      <formula1>pay</formula1>
    </dataValidation>
  </dataValidations>
  <printOptions horizontalCentered="1" verticalCentered="1"/>
  <pageMargins left="0.25" right="0.25" top="0.25" bottom="0.25" header="0.2" footer="0.2"/>
  <pageSetup scale="63" orientation="portrait" r:id="rId1"/>
  <headerFooter>
    <oddFooter>&amp;R&amp;F</oddFooter>
  </headerFooter>
  <ignoredErrors>
    <ignoredError sqref="I45 I65" numberStoredAsText="1"/>
    <ignoredError sqref="G58 H60:H61" unlockedFormula="1"/>
    <ignoredError sqref="N54 L5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9700" r:id="rId4" name="Check Box 4">
              <controlPr defaultSize="0" autoFill="0" autoLine="0" autoPict="0">
                <anchor moveWithCells="1">
                  <from>
                    <xdr:col>5</xdr:col>
                    <xdr:colOff>247650</xdr:colOff>
                    <xdr:row>50</xdr:row>
                    <xdr:rowOff>9525</xdr:rowOff>
                  </from>
                  <to>
                    <xdr:col>6</xdr:col>
                    <xdr:colOff>361950</xdr:colOff>
                    <xdr:row>50</xdr:row>
                    <xdr:rowOff>209550</xdr:rowOff>
                  </to>
                </anchor>
              </controlPr>
            </control>
          </mc:Choice>
        </mc:AlternateContent>
        <mc:AlternateContent xmlns:mc="http://schemas.openxmlformats.org/markup-compatibility/2006">
          <mc:Choice Requires="x14">
            <control shapeId="29701" r:id="rId5" name="Check Box 5">
              <controlPr defaultSize="0" autoFill="0" autoLine="0" autoPict="0">
                <anchor moveWithCells="1">
                  <from>
                    <xdr:col>6</xdr:col>
                    <xdr:colOff>371475</xdr:colOff>
                    <xdr:row>50</xdr:row>
                    <xdr:rowOff>9525</xdr:rowOff>
                  </from>
                  <to>
                    <xdr:col>7</xdr:col>
                    <xdr:colOff>781050</xdr:colOff>
                    <xdr:row>50</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autoPageBreaks="0"/>
  </sheetPr>
  <dimension ref="A2:AE27"/>
  <sheetViews>
    <sheetView topLeftCell="A4" zoomScale="85" zoomScaleNormal="85" zoomScalePageLayoutView="130" workbookViewId="0">
      <selection activeCell="H23" sqref="H23"/>
    </sheetView>
  </sheetViews>
  <sheetFormatPr defaultColWidth="8.7109375" defaultRowHeight="15"/>
  <cols>
    <col min="1" max="1" width="22" style="104" customWidth="1"/>
    <col min="2" max="2" width="1.7109375" style="104" customWidth="1"/>
    <col min="3" max="15" width="5.28515625" style="104" customWidth="1"/>
    <col min="16" max="16" width="5.28515625" style="105" customWidth="1"/>
    <col min="17" max="17" width="3.28515625" style="104" customWidth="1"/>
    <col min="18" max="18" width="6" style="104" customWidth="1"/>
    <col min="19" max="19" width="4.7109375" style="104" customWidth="1"/>
    <col min="20" max="23" width="8.7109375" style="104"/>
    <col min="24" max="24" width="20" style="104" customWidth="1"/>
    <col min="25" max="27" width="10.7109375" style="104" customWidth="1"/>
    <col min="28" max="29" width="11.28515625" style="104" customWidth="1"/>
    <col min="30" max="30" width="19.28515625" style="104" customWidth="1"/>
    <col min="31" max="31" width="19.7109375" style="104" customWidth="1"/>
    <col min="32" max="256" width="8.7109375" style="104"/>
    <col min="257" max="257" width="22" style="104" customWidth="1"/>
    <col min="258" max="258" width="1.7109375" style="104" customWidth="1"/>
    <col min="259" max="272" width="5.28515625" style="104" customWidth="1"/>
    <col min="273" max="273" width="3.28515625" style="104" customWidth="1"/>
    <col min="274" max="274" width="6" style="104" customWidth="1"/>
    <col min="275" max="275" width="4.7109375" style="104" customWidth="1"/>
    <col min="276" max="512" width="8.7109375" style="104"/>
    <col min="513" max="513" width="22" style="104" customWidth="1"/>
    <col min="514" max="514" width="1.7109375" style="104" customWidth="1"/>
    <col min="515" max="528" width="5.28515625" style="104" customWidth="1"/>
    <col min="529" max="529" width="3.28515625" style="104" customWidth="1"/>
    <col min="530" max="530" width="6" style="104" customWidth="1"/>
    <col min="531" max="531" width="4.7109375" style="104" customWidth="1"/>
    <col min="532" max="768" width="8.7109375" style="104"/>
    <col min="769" max="769" width="22" style="104" customWidth="1"/>
    <col min="770" max="770" width="1.7109375" style="104" customWidth="1"/>
    <col min="771" max="784" width="5.28515625" style="104" customWidth="1"/>
    <col min="785" max="785" width="3.28515625" style="104" customWidth="1"/>
    <col min="786" max="786" width="6" style="104" customWidth="1"/>
    <col min="787" max="787" width="4.7109375" style="104" customWidth="1"/>
    <col min="788" max="1024" width="8.7109375" style="104"/>
    <col min="1025" max="1025" width="22" style="104" customWidth="1"/>
    <col min="1026" max="1026" width="1.7109375" style="104" customWidth="1"/>
    <col min="1027" max="1040" width="5.28515625" style="104" customWidth="1"/>
    <col min="1041" max="1041" width="3.28515625" style="104" customWidth="1"/>
    <col min="1042" max="1042" width="6" style="104" customWidth="1"/>
    <col min="1043" max="1043" width="4.7109375" style="104" customWidth="1"/>
    <col min="1044" max="1280" width="8.7109375" style="104"/>
    <col min="1281" max="1281" width="22" style="104" customWidth="1"/>
    <col min="1282" max="1282" width="1.7109375" style="104" customWidth="1"/>
    <col min="1283" max="1296" width="5.28515625" style="104" customWidth="1"/>
    <col min="1297" max="1297" width="3.28515625" style="104" customWidth="1"/>
    <col min="1298" max="1298" width="6" style="104" customWidth="1"/>
    <col min="1299" max="1299" width="4.7109375" style="104" customWidth="1"/>
    <col min="1300" max="1536" width="8.7109375" style="104"/>
    <col min="1537" max="1537" width="22" style="104" customWidth="1"/>
    <col min="1538" max="1538" width="1.7109375" style="104" customWidth="1"/>
    <col min="1539" max="1552" width="5.28515625" style="104" customWidth="1"/>
    <col min="1553" max="1553" width="3.28515625" style="104" customWidth="1"/>
    <col min="1554" max="1554" width="6" style="104" customWidth="1"/>
    <col min="1555" max="1555" width="4.7109375" style="104" customWidth="1"/>
    <col min="1556" max="1792" width="8.7109375" style="104"/>
    <col min="1793" max="1793" width="22" style="104" customWidth="1"/>
    <col min="1794" max="1794" width="1.7109375" style="104" customWidth="1"/>
    <col min="1795" max="1808" width="5.28515625" style="104" customWidth="1"/>
    <col min="1809" max="1809" width="3.28515625" style="104" customWidth="1"/>
    <col min="1810" max="1810" width="6" style="104" customWidth="1"/>
    <col min="1811" max="1811" width="4.7109375" style="104" customWidth="1"/>
    <col min="1812" max="2048" width="8.7109375" style="104"/>
    <col min="2049" max="2049" width="22" style="104" customWidth="1"/>
    <col min="2050" max="2050" width="1.7109375" style="104" customWidth="1"/>
    <col min="2051" max="2064" width="5.28515625" style="104" customWidth="1"/>
    <col min="2065" max="2065" width="3.28515625" style="104" customWidth="1"/>
    <col min="2066" max="2066" width="6" style="104" customWidth="1"/>
    <col min="2067" max="2067" width="4.7109375" style="104" customWidth="1"/>
    <col min="2068" max="2304" width="8.7109375" style="104"/>
    <col min="2305" max="2305" width="22" style="104" customWidth="1"/>
    <col min="2306" max="2306" width="1.7109375" style="104" customWidth="1"/>
    <col min="2307" max="2320" width="5.28515625" style="104" customWidth="1"/>
    <col min="2321" max="2321" width="3.28515625" style="104" customWidth="1"/>
    <col min="2322" max="2322" width="6" style="104" customWidth="1"/>
    <col min="2323" max="2323" width="4.7109375" style="104" customWidth="1"/>
    <col min="2324" max="2560" width="8.7109375" style="104"/>
    <col min="2561" max="2561" width="22" style="104" customWidth="1"/>
    <col min="2562" max="2562" width="1.7109375" style="104" customWidth="1"/>
    <col min="2563" max="2576" width="5.28515625" style="104" customWidth="1"/>
    <col min="2577" max="2577" width="3.28515625" style="104" customWidth="1"/>
    <col min="2578" max="2578" width="6" style="104" customWidth="1"/>
    <col min="2579" max="2579" width="4.7109375" style="104" customWidth="1"/>
    <col min="2580" max="2816" width="8.7109375" style="104"/>
    <col min="2817" max="2817" width="22" style="104" customWidth="1"/>
    <col min="2818" max="2818" width="1.7109375" style="104" customWidth="1"/>
    <col min="2819" max="2832" width="5.28515625" style="104" customWidth="1"/>
    <col min="2833" max="2833" width="3.28515625" style="104" customWidth="1"/>
    <col min="2834" max="2834" width="6" style="104" customWidth="1"/>
    <col min="2835" max="2835" width="4.7109375" style="104" customWidth="1"/>
    <col min="2836" max="3072" width="8.7109375" style="104"/>
    <col min="3073" max="3073" width="22" style="104" customWidth="1"/>
    <col min="3074" max="3074" width="1.7109375" style="104" customWidth="1"/>
    <col min="3075" max="3088" width="5.28515625" style="104" customWidth="1"/>
    <col min="3089" max="3089" width="3.28515625" style="104" customWidth="1"/>
    <col min="3090" max="3090" width="6" style="104" customWidth="1"/>
    <col min="3091" max="3091" width="4.7109375" style="104" customWidth="1"/>
    <col min="3092" max="3328" width="8.7109375" style="104"/>
    <col min="3329" max="3329" width="22" style="104" customWidth="1"/>
    <col min="3330" max="3330" width="1.7109375" style="104" customWidth="1"/>
    <col min="3331" max="3344" width="5.28515625" style="104" customWidth="1"/>
    <col min="3345" max="3345" width="3.28515625" style="104" customWidth="1"/>
    <col min="3346" max="3346" width="6" style="104" customWidth="1"/>
    <col min="3347" max="3347" width="4.7109375" style="104" customWidth="1"/>
    <col min="3348" max="3584" width="8.7109375" style="104"/>
    <col min="3585" max="3585" width="22" style="104" customWidth="1"/>
    <col min="3586" max="3586" width="1.7109375" style="104" customWidth="1"/>
    <col min="3587" max="3600" width="5.28515625" style="104" customWidth="1"/>
    <col min="3601" max="3601" width="3.28515625" style="104" customWidth="1"/>
    <col min="3602" max="3602" width="6" style="104" customWidth="1"/>
    <col min="3603" max="3603" width="4.7109375" style="104" customWidth="1"/>
    <col min="3604" max="3840" width="8.7109375" style="104"/>
    <col min="3841" max="3841" width="22" style="104" customWidth="1"/>
    <col min="3842" max="3842" width="1.7109375" style="104" customWidth="1"/>
    <col min="3843" max="3856" width="5.28515625" style="104" customWidth="1"/>
    <col min="3857" max="3857" width="3.28515625" style="104" customWidth="1"/>
    <col min="3858" max="3858" width="6" style="104" customWidth="1"/>
    <col min="3859" max="3859" width="4.7109375" style="104" customWidth="1"/>
    <col min="3860" max="4096" width="8.7109375" style="104"/>
    <col min="4097" max="4097" width="22" style="104" customWidth="1"/>
    <col min="4098" max="4098" width="1.7109375" style="104" customWidth="1"/>
    <col min="4099" max="4112" width="5.28515625" style="104" customWidth="1"/>
    <col min="4113" max="4113" width="3.28515625" style="104" customWidth="1"/>
    <col min="4114" max="4114" width="6" style="104" customWidth="1"/>
    <col min="4115" max="4115" width="4.7109375" style="104" customWidth="1"/>
    <col min="4116" max="4352" width="8.7109375" style="104"/>
    <col min="4353" max="4353" width="22" style="104" customWidth="1"/>
    <col min="4354" max="4354" width="1.7109375" style="104" customWidth="1"/>
    <col min="4355" max="4368" width="5.28515625" style="104" customWidth="1"/>
    <col min="4369" max="4369" width="3.28515625" style="104" customWidth="1"/>
    <col min="4370" max="4370" width="6" style="104" customWidth="1"/>
    <col min="4371" max="4371" width="4.7109375" style="104" customWidth="1"/>
    <col min="4372" max="4608" width="8.7109375" style="104"/>
    <col min="4609" max="4609" width="22" style="104" customWidth="1"/>
    <col min="4610" max="4610" width="1.7109375" style="104" customWidth="1"/>
    <col min="4611" max="4624" width="5.28515625" style="104" customWidth="1"/>
    <col min="4625" max="4625" width="3.28515625" style="104" customWidth="1"/>
    <col min="4626" max="4626" width="6" style="104" customWidth="1"/>
    <col min="4627" max="4627" width="4.7109375" style="104" customWidth="1"/>
    <col min="4628" max="4864" width="8.7109375" style="104"/>
    <col min="4865" max="4865" width="22" style="104" customWidth="1"/>
    <col min="4866" max="4866" width="1.7109375" style="104" customWidth="1"/>
    <col min="4867" max="4880" width="5.28515625" style="104" customWidth="1"/>
    <col min="4881" max="4881" width="3.28515625" style="104" customWidth="1"/>
    <col min="4882" max="4882" width="6" style="104" customWidth="1"/>
    <col min="4883" max="4883" width="4.7109375" style="104" customWidth="1"/>
    <col min="4884" max="5120" width="8.7109375" style="104"/>
    <col min="5121" max="5121" width="22" style="104" customWidth="1"/>
    <col min="5122" max="5122" width="1.7109375" style="104" customWidth="1"/>
    <col min="5123" max="5136" width="5.28515625" style="104" customWidth="1"/>
    <col min="5137" max="5137" width="3.28515625" style="104" customWidth="1"/>
    <col min="5138" max="5138" width="6" style="104" customWidth="1"/>
    <col min="5139" max="5139" width="4.7109375" style="104" customWidth="1"/>
    <col min="5140" max="5376" width="8.7109375" style="104"/>
    <col min="5377" max="5377" width="22" style="104" customWidth="1"/>
    <col min="5378" max="5378" width="1.7109375" style="104" customWidth="1"/>
    <col min="5379" max="5392" width="5.28515625" style="104" customWidth="1"/>
    <col min="5393" max="5393" width="3.28515625" style="104" customWidth="1"/>
    <col min="5394" max="5394" width="6" style="104" customWidth="1"/>
    <col min="5395" max="5395" width="4.7109375" style="104" customWidth="1"/>
    <col min="5396" max="5632" width="8.7109375" style="104"/>
    <col min="5633" max="5633" width="22" style="104" customWidth="1"/>
    <col min="5634" max="5634" width="1.7109375" style="104" customWidth="1"/>
    <col min="5635" max="5648" width="5.28515625" style="104" customWidth="1"/>
    <col min="5649" max="5649" width="3.28515625" style="104" customWidth="1"/>
    <col min="5650" max="5650" width="6" style="104" customWidth="1"/>
    <col min="5651" max="5651" width="4.7109375" style="104" customWidth="1"/>
    <col min="5652" max="5888" width="8.7109375" style="104"/>
    <col min="5889" max="5889" width="22" style="104" customWidth="1"/>
    <col min="5890" max="5890" width="1.7109375" style="104" customWidth="1"/>
    <col min="5891" max="5904" width="5.28515625" style="104" customWidth="1"/>
    <col min="5905" max="5905" width="3.28515625" style="104" customWidth="1"/>
    <col min="5906" max="5906" width="6" style="104" customWidth="1"/>
    <col min="5907" max="5907" width="4.7109375" style="104" customWidth="1"/>
    <col min="5908" max="6144" width="8.7109375" style="104"/>
    <col min="6145" max="6145" width="22" style="104" customWidth="1"/>
    <col min="6146" max="6146" width="1.7109375" style="104" customWidth="1"/>
    <col min="6147" max="6160" width="5.28515625" style="104" customWidth="1"/>
    <col min="6161" max="6161" width="3.28515625" style="104" customWidth="1"/>
    <col min="6162" max="6162" width="6" style="104" customWidth="1"/>
    <col min="6163" max="6163" width="4.7109375" style="104" customWidth="1"/>
    <col min="6164" max="6400" width="8.7109375" style="104"/>
    <col min="6401" max="6401" width="22" style="104" customWidth="1"/>
    <col min="6402" max="6402" width="1.7109375" style="104" customWidth="1"/>
    <col min="6403" max="6416" width="5.28515625" style="104" customWidth="1"/>
    <col min="6417" max="6417" width="3.28515625" style="104" customWidth="1"/>
    <col min="6418" max="6418" width="6" style="104" customWidth="1"/>
    <col min="6419" max="6419" width="4.7109375" style="104" customWidth="1"/>
    <col min="6420" max="6656" width="8.7109375" style="104"/>
    <col min="6657" max="6657" width="22" style="104" customWidth="1"/>
    <col min="6658" max="6658" width="1.7109375" style="104" customWidth="1"/>
    <col min="6659" max="6672" width="5.28515625" style="104" customWidth="1"/>
    <col min="6673" max="6673" width="3.28515625" style="104" customWidth="1"/>
    <col min="6674" max="6674" width="6" style="104" customWidth="1"/>
    <col min="6675" max="6675" width="4.7109375" style="104" customWidth="1"/>
    <col min="6676" max="6912" width="8.7109375" style="104"/>
    <col min="6913" max="6913" width="22" style="104" customWidth="1"/>
    <col min="6914" max="6914" width="1.7109375" style="104" customWidth="1"/>
    <col min="6915" max="6928" width="5.28515625" style="104" customWidth="1"/>
    <col min="6929" max="6929" width="3.28515625" style="104" customWidth="1"/>
    <col min="6930" max="6930" width="6" style="104" customWidth="1"/>
    <col min="6931" max="6931" width="4.7109375" style="104" customWidth="1"/>
    <col min="6932" max="7168" width="8.7109375" style="104"/>
    <col min="7169" max="7169" width="22" style="104" customWidth="1"/>
    <col min="7170" max="7170" width="1.7109375" style="104" customWidth="1"/>
    <col min="7171" max="7184" width="5.28515625" style="104" customWidth="1"/>
    <col min="7185" max="7185" width="3.28515625" style="104" customWidth="1"/>
    <col min="7186" max="7186" width="6" style="104" customWidth="1"/>
    <col min="7187" max="7187" width="4.7109375" style="104" customWidth="1"/>
    <col min="7188" max="7424" width="8.7109375" style="104"/>
    <col min="7425" max="7425" width="22" style="104" customWidth="1"/>
    <col min="7426" max="7426" width="1.7109375" style="104" customWidth="1"/>
    <col min="7427" max="7440" width="5.28515625" style="104" customWidth="1"/>
    <col min="7441" max="7441" width="3.28515625" style="104" customWidth="1"/>
    <col min="7442" max="7442" width="6" style="104" customWidth="1"/>
    <col min="7443" max="7443" width="4.7109375" style="104" customWidth="1"/>
    <col min="7444" max="7680" width="8.7109375" style="104"/>
    <col min="7681" max="7681" width="22" style="104" customWidth="1"/>
    <col min="7682" max="7682" width="1.7109375" style="104" customWidth="1"/>
    <col min="7683" max="7696" width="5.28515625" style="104" customWidth="1"/>
    <col min="7697" max="7697" width="3.28515625" style="104" customWidth="1"/>
    <col min="7698" max="7698" width="6" style="104" customWidth="1"/>
    <col min="7699" max="7699" width="4.7109375" style="104" customWidth="1"/>
    <col min="7700" max="7936" width="8.7109375" style="104"/>
    <col min="7937" max="7937" width="22" style="104" customWidth="1"/>
    <col min="7938" max="7938" width="1.7109375" style="104" customWidth="1"/>
    <col min="7939" max="7952" width="5.28515625" style="104" customWidth="1"/>
    <col min="7953" max="7953" width="3.28515625" style="104" customWidth="1"/>
    <col min="7954" max="7954" width="6" style="104" customWidth="1"/>
    <col min="7955" max="7955" width="4.7109375" style="104" customWidth="1"/>
    <col min="7956" max="8192" width="8.7109375" style="104"/>
    <col min="8193" max="8193" width="22" style="104" customWidth="1"/>
    <col min="8194" max="8194" width="1.7109375" style="104" customWidth="1"/>
    <col min="8195" max="8208" width="5.28515625" style="104" customWidth="1"/>
    <col min="8209" max="8209" width="3.28515625" style="104" customWidth="1"/>
    <col min="8210" max="8210" width="6" style="104" customWidth="1"/>
    <col min="8211" max="8211" width="4.7109375" style="104" customWidth="1"/>
    <col min="8212" max="8448" width="8.7109375" style="104"/>
    <col min="8449" max="8449" width="22" style="104" customWidth="1"/>
    <col min="8450" max="8450" width="1.7109375" style="104" customWidth="1"/>
    <col min="8451" max="8464" width="5.28515625" style="104" customWidth="1"/>
    <col min="8465" max="8465" width="3.28515625" style="104" customWidth="1"/>
    <col min="8466" max="8466" width="6" style="104" customWidth="1"/>
    <col min="8467" max="8467" width="4.7109375" style="104" customWidth="1"/>
    <col min="8468" max="8704" width="8.7109375" style="104"/>
    <col min="8705" max="8705" width="22" style="104" customWidth="1"/>
    <col min="8706" max="8706" width="1.7109375" style="104" customWidth="1"/>
    <col min="8707" max="8720" width="5.28515625" style="104" customWidth="1"/>
    <col min="8721" max="8721" width="3.28515625" style="104" customWidth="1"/>
    <col min="8722" max="8722" width="6" style="104" customWidth="1"/>
    <col min="8723" max="8723" width="4.7109375" style="104" customWidth="1"/>
    <col min="8724" max="8960" width="8.7109375" style="104"/>
    <col min="8961" max="8961" width="22" style="104" customWidth="1"/>
    <col min="8962" max="8962" width="1.7109375" style="104" customWidth="1"/>
    <col min="8963" max="8976" width="5.28515625" style="104" customWidth="1"/>
    <col min="8977" max="8977" width="3.28515625" style="104" customWidth="1"/>
    <col min="8978" max="8978" width="6" style="104" customWidth="1"/>
    <col min="8979" max="8979" width="4.7109375" style="104" customWidth="1"/>
    <col min="8980" max="9216" width="8.7109375" style="104"/>
    <col min="9217" max="9217" width="22" style="104" customWidth="1"/>
    <col min="9218" max="9218" width="1.7109375" style="104" customWidth="1"/>
    <col min="9219" max="9232" width="5.28515625" style="104" customWidth="1"/>
    <col min="9233" max="9233" width="3.28515625" style="104" customWidth="1"/>
    <col min="9234" max="9234" width="6" style="104" customWidth="1"/>
    <col min="9235" max="9235" width="4.7109375" style="104" customWidth="1"/>
    <col min="9236" max="9472" width="8.7109375" style="104"/>
    <col min="9473" max="9473" width="22" style="104" customWidth="1"/>
    <col min="9474" max="9474" width="1.7109375" style="104" customWidth="1"/>
    <col min="9475" max="9488" width="5.28515625" style="104" customWidth="1"/>
    <col min="9489" max="9489" width="3.28515625" style="104" customWidth="1"/>
    <col min="9490" max="9490" width="6" style="104" customWidth="1"/>
    <col min="9491" max="9491" width="4.7109375" style="104" customWidth="1"/>
    <col min="9492" max="9728" width="8.7109375" style="104"/>
    <col min="9729" max="9729" width="22" style="104" customWidth="1"/>
    <col min="9730" max="9730" width="1.7109375" style="104" customWidth="1"/>
    <col min="9731" max="9744" width="5.28515625" style="104" customWidth="1"/>
    <col min="9745" max="9745" width="3.28515625" style="104" customWidth="1"/>
    <col min="9746" max="9746" width="6" style="104" customWidth="1"/>
    <col min="9747" max="9747" width="4.7109375" style="104" customWidth="1"/>
    <col min="9748" max="9984" width="8.7109375" style="104"/>
    <col min="9985" max="9985" width="22" style="104" customWidth="1"/>
    <col min="9986" max="9986" width="1.7109375" style="104" customWidth="1"/>
    <col min="9987" max="10000" width="5.28515625" style="104" customWidth="1"/>
    <col min="10001" max="10001" width="3.28515625" style="104" customWidth="1"/>
    <col min="10002" max="10002" width="6" style="104" customWidth="1"/>
    <col min="10003" max="10003" width="4.7109375" style="104" customWidth="1"/>
    <col min="10004" max="10240" width="8.7109375" style="104"/>
    <col min="10241" max="10241" width="22" style="104" customWidth="1"/>
    <col min="10242" max="10242" width="1.7109375" style="104" customWidth="1"/>
    <col min="10243" max="10256" width="5.28515625" style="104" customWidth="1"/>
    <col min="10257" max="10257" width="3.28515625" style="104" customWidth="1"/>
    <col min="10258" max="10258" width="6" style="104" customWidth="1"/>
    <col min="10259" max="10259" width="4.7109375" style="104" customWidth="1"/>
    <col min="10260" max="10496" width="8.7109375" style="104"/>
    <col min="10497" max="10497" width="22" style="104" customWidth="1"/>
    <col min="10498" max="10498" width="1.7109375" style="104" customWidth="1"/>
    <col min="10499" max="10512" width="5.28515625" style="104" customWidth="1"/>
    <col min="10513" max="10513" width="3.28515625" style="104" customWidth="1"/>
    <col min="10514" max="10514" width="6" style="104" customWidth="1"/>
    <col min="10515" max="10515" width="4.7109375" style="104" customWidth="1"/>
    <col min="10516" max="10752" width="8.7109375" style="104"/>
    <col min="10753" max="10753" width="22" style="104" customWidth="1"/>
    <col min="10754" max="10754" width="1.7109375" style="104" customWidth="1"/>
    <col min="10755" max="10768" width="5.28515625" style="104" customWidth="1"/>
    <col min="10769" max="10769" width="3.28515625" style="104" customWidth="1"/>
    <col min="10770" max="10770" width="6" style="104" customWidth="1"/>
    <col min="10771" max="10771" width="4.7109375" style="104" customWidth="1"/>
    <col min="10772" max="11008" width="8.7109375" style="104"/>
    <col min="11009" max="11009" width="22" style="104" customWidth="1"/>
    <col min="11010" max="11010" width="1.7109375" style="104" customWidth="1"/>
    <col min="11011" max="11024" width="5.28515625" style="104" customWidth="1"/>
    <col min="11025" max="11025" width="3.28515625" style="104" customWidth="1"/>
    <col min="11026" max="11026" width="6" style="104" customWidth="1"/>
    <col min="11027" max="11027" width="4.7109375" style="104" customWidth="1"/>
    <col min="11028" max="11264" width="8.7109375" style="104"/>
    <col min="11265" max="11265" width="22" style="104" customWidth="1"/>
    <col min="11266" max="11266" width="1.7109375" style="104" customWidth="1"/>
    <col min="11267" max="11280" width="5.28515625" style="104" customWidth="1"/>
    <col min="11281" max="11281" width="3.28515625" style="104" customWidth="1"/>
    <col min="11282" max="11282" width="6" style="104" customWidth="1"/>
    <col min="11283" max="11283" width="4.7109375" style="104" customWidth="1"/>
    <col min="11284" max="11520" width="8.7109375" style="104"/>
    <col min="11521" max="11521" width="22" style="104" customWidth="1"/>
    <col min="11522" max="11522" width="1.7109375" style="104" customWidth="1"/>
    <col min="11523" max="11536" width="5.28515625" style="104" customWidth="1"/>
    <col min="11537" max="11537" width="3.28515625" style="104" customWidth="1"/>
    <col min="11538" max="11538" width="6" style="104" customWidth="1"/>
    <col min="11539" max="11539" width="4.7109375" style="104" customWidth="1"/>
    <col min="11540" max="11776" width="8.7109375" style="104"/>
    <col min="11777" max="11777" width="22" style="104" customWidth="1"/>
    <col min="11778" max="11778" width="1.7109375" style="104" customWidth="1"/>
    <col min="11779" max="11792" width="5.28515625" style="104" customWidth="1"/>
    <col min="11793" max="11793" width="3.28515625" style="104" customWidth="1"/>
    <col min="11794" max="11794" width="6" style="104" customWidth="1"/>
    <col min="11795" max="11795" width="4.7109375" style="104" customWidth="1"/>
    <col min="11796" max="12032" width="8.7109375" style="104"/>
    <col min="12033" max="12033" width="22" style="104" customWidth="1"/>
    <col min="12034" max="12034" width="1.7109375" style="104" customWidth="1"/>
    <col min="12035" max="12048" width="5.28515625" style="104" customWidth="1"/>
    <col min="12049" max="12049" width="3.28515625" style="104" customWidth="1"/>
    <col min="12050" max="12050" width="6" style="104" customWidth="1"/>
    <col min="12051" max="12051" width="4.7109375" style="104" customWidth="1"/>
    <col min="12052" max="12288" width="8.7109375" style="104"/>
    <col min="12289" max="12289" width="22" style="104" customWidth="1"/>
    <col min="12290" max="12290" width="1.7109375" style="104" customWidth="1"/>
    <col min="12291" max="12304" width="5.28515625" style="104" customWidth="1"/>
    <col min="12305" max="12305" width="3.28515625" style="104" customWidth="1"/>
    <col min="12306" max="12306" width="6" style="104" customWidth="1"/>
    <col min="12307" max="12307" width="4.7109375" style="104" customWidth="1"/>
    <col min="12308" max="12544" width="8.7109375" style="104"/>
    <col min="12545" max="12545" width="22" style="104" customWidth="1"/>
    <col min="12546" max="12546" width="1.7109375" style="104" customWidth="1"/>
    <col min="12547" max="12560" width="5.28515625" style="104" customWidth="1"/>
    <col min="12561" max="12561" width="3.28515625" style="104" customWidth="1"/>
    <col min="12562" max="12562" width="6" style="104" customWidth="1"/>
    <col min="12563" max="12563" width="4.7109375" style="104" customWidth="1"/>
    <col min="12564" max="12800" width="8.7109375" style="104"/>
    <col min="12801" max="12801" width="22" style="104" customWidth="1"/>
    <col min="12802" max="12802" width="1.7109375" style="104" customWidth="1"/>
    <col min="12803" max="12816" width="5.28515625" style="104" customWidth="1"/>
    <col min="12817" max="12817" width="3.28515625" style="104" customWidth="1"/>
    <col min="12818" max="12818" width="6" style="104" customWidth="1"/>
    <col min="12819" max="12819" width="4.7109375" style="104" customWidth="1"/>
    <col min="12820" max="13056" width="8.7109375" style="104"/>
    <col min="13057" max="13057" width="22" style="104" customWidth="1"/>
    <col min="13058" max="13058" width="1.7109375" style="104" customWidth="1"/>
    <col min="13059" max="13072" width="5.28515625" style="104" customWidth="1"/>
    <col min="13073" max="13073" width="3.28515625" style="104" customWidth="1"/>
    <col min="13074" max="13074" width="6" style="104" customWidth="1"/>
    <col min="13075" max="13075" width="4.7109375" style="104" customWidth="1"/>
    <col min="13076" max="13312" width="8.7109375" style="104"/>
    <col min="13313" max="13313" width="22" style="104" customWidth="1"/>
    <col min="13314" max="13314" width="1.7109375" style="104" customWidth="1"/>
    <col min="13315" max="13328" width="5.28515625" style="104" customWidth="1"/>
    <col min="13329" max="13329" width="3.28515625" style="104" customWidth="1"/>
    <col min="13330" max="13330" width="6" style="104" customWidth="1"/>
    <col min="13331" max="13331" width="4.7109375" style="104" customWidth="1"/>
    <col min="13332" max="13568" width="8.7109375" style="104"/>
    <col min="13569" max="13569" width="22" style="104" customWidth="1"/>
    <col min="13570" max="13570" width="1.7109375" style="104" customWidth="1"/>
    <col min="13571" max="13584" width="5.28515625" style="104" customWidth="1"/>
    <col min="13585" max="13585" width="3.28515625" style="104" customWidth="1"/>
    <col min="13586" max="13586" width="6" style="104" customWidth="1"/>
    <col min="13587" max="13587" width="4.7109375" style="104" customWidth="1"/>
    <col min="13588" max="13824" width="8.7109375" style="104"/>
    <col min="13825" max="13825" width="22" style="104" customWidth="1"/>
    <col min="13826" max="13826" width="1.7109375" style="104" customWidth="1"/>
    <col min="13827" max="13840" width="5.28515625" style="104" customWidth="1"/>
    <col min="13841" max="13841" width="3.28515625" style="104" customWidth="1"/>
    <col min="13842" max="13842" width="6" style="104" customWidth="1"/>
    <col min="13843" max="13843" width="4.7109375" style="104" customWidth="1"/>
    <col min="13844" max="14080" width="8.7109375" style="104"/>
    <col min="14081" max="14081" width="22" style="104" customWidth="1"/>
    <col min="14082" max="14082" width="1.7109375" style="104" customWidth="1"/>
    <col min="14083" max="14096" width="5.28515625" style="104" customWidth="1"/>
    <col min="14097" max="14097" width="3.28515625" style="104" customWidth="1"/>
    <col min="14098" max="14098" width="6" style="104" customWidth="1"/>
    <col min="14099" max="14099" width="4.7109375" style="104" customWidth="1"/>
    <col min="14100" max="14336" width="8.7109375" style="104"/>
    <col min="14337" max="14337" width="22" style="104" customWidth="1"/>
    <col min="14338" max="14338" width="1.7109375" style="104" customWidth="1"/>
    <col min="14339" max="14352" width="5.28515625" style="104" customWidth="1"/>
    <col min="14353" max="14353" width="3.28515625" style="104" customWidth="1"/>
    <col min="14354" max="14354" width="6" style="104" customWidth="1"/>
    <col min="14355" max="14355" width="4.7109375" style="104" customWidth="1"/>
    <col min="14356" max="14592" width="8.7109375" style="104"/>
    <col min="14593" max="14593" width="22" style="104" customWidth="1"/>
    <col min="14594" max="14594" width="1.7109375" style="104" customWidth="1"/>
    <col min="14595" max="14608" width="5.28515625" style="104" customWidth="1"/>
    <col min="14609" max="14609" width="3.28515625" style="104" customWidth="1"/>
    <col min="14610" max="14610" width="6" style="104" customWidth="1"/>
    <col min="14611" max="14611" width="4.7109375" style="104" customWidth="1"/>
    <col min="14612" max="14848" width="8.7109375" style="104"/>
    <col min="14849" max="14849" width="22" style="104" customWidth="1"/>
    <col min="14850" max="14850" width="1.7109375" style="104" customWidth="1"/>
    <col min="14851" max="14864" width="5.28515625" style="104" customWidth="1"/>
    <col min="14865" max="14865" width="3.28515625" style="104" customWidth="1"/>
    <col min="14866" max="14866" width="6" style="104" customWidth="1"/>
    <col min="14867" max="14867" width="4.7109375" style="104" customWidth="1"/>
    <col min="14868" max="15104" width="8.7109375" style="104"/>
    <col min="15105" max="15105" width="22" style="104" customWidth="1"/>
    <col min="15106" max="15106" width="1.7109375" style="104" customWidth="1"/>
    <col min="15107" max="15120" width="5.28515625" style="104" customWidth="1"/>
    <col min="15121" max="15121" width="3.28515625" style="104" customWidth="1"/>
    <col min="15122" max="15122" width="6" style="104" customWidth="1"/>
    <col min="15123" max="15123" width="4.7109375" style="104" customWidth="1"/>
    <col min="15124" max="15360" width="8.7109375" style="104"/>
    <col min="15361" max="15361" width="22" style="104" customWidth="1"/>
    <col min="15362" max="15362" width="1.7109375" style="104" customWidth="1"/>
    <col min="15363" max="15376" width="5.28515625" style="104" customWidth="1"/>
    <col min="15377" max="15377" width="3.28515625" style="104" customWidth="1"/>
    <col min="15378" max="15378" width="6" style="104" customWidth="1"/>
    <col min="15379" max="15379" width="4.7109375" style="104" customWidth="1"/>
    <col min="15380" max="15616" width="8.7109375" style="104"/>
    <col min="15617" max="15617" width="22" style="104" customWidth="1"/>
    <col min="15618" max="15618" width="1.7109375" style="104" customWidth="1"/>
    <col min="15619" max="15632" width="5.28515625" style="104" customWidth="1"/>
    <col min="15633" max="15633" width="3.28515625" style="104" customWidth="1"/>
    <col min="15634" max="15634" width="6" style="104" customWidth="1"/>
    <col min="15635" max="15635" width="4.7109375" style="104" customWidth="1"/>
    <col min="15636" max="15872" width="8.7109375" style="104"/>
    <col min="15873" max="15873" width="22" style="104" customWidth="1"/>
    <col min="15874" max="15874" width="1.7109375" style="104" customWidth="1"/>
    <col min="15875" max="15888" width="5.28515625" style="104" customWidth="1"/>
    <col min="15889" max="15889" width="3.28515625" style="104" customWidth="1"/>
    <col min="15890" max="15890" width="6" style="104" customWidth="1"/>
    <col min="15891" max="15891" width="4.7109375" style="104" customWidth="1"/>
    <col min="15892" max="16128" width="8.7109375" style="104"/>
    <col min="16129" max="16129" width="22" style="104" customWidth="1"/>
    <col min="16130" max="16130" width="1.7109375" style="104" customWidth="1"/>
    <col min="16131" max="16144" width="5.28515625" style="104" customWidth="1"/>
    <col min="16145" max="16145" width="3.28515625" style="104" customWidth="1"/>
    <col min="16146" max="16146" width="6" style="104" customWidth="1"/>
    <col min="16147" max="16147" width="4.7109375" style="104" customWidth="1"/>
    <col min="16148" max="16384" width="8.7109375" style="104"/>
  </cols>
  <sheetData>
    <row r="2" spans="1:31" ht="21" thickBot="1">
      <c r="A2" s="106"/>
      <c r="B2" s="106"/>
      <c r="C2" s="106"/>
      <c r="D2" s="107"/>
      <c r="E2" s="106"/>
      <c r="F2" s="106"/>
      <c r="H2" s="106"/>
      <c r="I2" s="108" t="s">
        <v>889</v>
      </c>
      <c r="J2" s="109"/>
      <c r="K2" s="110"/>
      <c r="L2" s="106"/>
      <c r="M2" s="106"/>
      <c r="N2" s="106"/>
      <c r="O2" s="106"/>
      <c r="P2" s="109"/>
      <c r="Q2" s="106"/>
      <c r="X2" s="828" t="s">
        <v>890</v>
      </c>
      <c r="Y2" s="828"/>
      <c r="Z2" s="828"/>
      <c r="AA2" s="828"/>
      <c r="AB2" s="828"/>
      <c r="AC2" s="828"/>
      <c r="AD2" s="828"/>
      <c r="AE2" s="828"/>
    </row>
    <row r="3" spans="1:31" ht="36.75" customHeight="1" thickBot="1">
      <c r="A3" s="106"/>
      <c r="B3" s="106"/>
      <c r="C3" s="106"/>
      <c r="D3" s="107"/>
      <c r="E3" s="106"/>
      <c r="F3" s="106"/>
      <c r="G3" s="106"/>
      <c r="H3" s="106"/>
      <c r="I3" s="106"/>
      <c r="J3" s="106"/>
      <c r="K3" s="107"/>
      <c r="L3" s="106"/>
      <c r="M3" s="106"/>
      <c r="N3" s="106"/>
      <c r="O3" s="106"/>
      <c r="P3" s="111"/>
      <c r="Q3" s="112"/>
      <c r="R3" s="113"/>
      <c r="X3" s="844" t="s">
        <v>891</v>
      </c>
      <c r="Y3" s="845"/>
      <c r="Z3" s="845"/>
      <c r="AA3" s="845"/>
      <c r="AB3" s="845"/>
      <c r="AC3" s="845"/>
      <c r="AD3" s="845"/>
      <c r="AE3" s="846"/>
    </row>
    <row r="4" spans="1:31" ht="17.25" customHeight="1" thickBot="1">
      <c r="A4" s="114" t="s">
        <v>892</v>
      </c>
      <c r="B4" s="115"/>
      <c r="C4" s="123"/>
      <c r="D4" s="123"/>
      <c r="E4" s="124">
        <v>0</v>
      </c>
      <c r="F4" s="124">
        <v>4</v>
      </c>
      <c r="G4" s="124">
        <v>1</v>
      </c>
      <c r="H4" s="124">
        <v>2</v>
      </c>
      <c r="I4" s="124">
        <v>2</v>
      </c>
      <c r="J4" s="124">
        <v>6</v>
      </c>
      <c r="K4" s="124">
        <v>1</v>
      </c>
      <c r="L4" s="124">
        <v>2</v>
      </c>
      <c r="M4" s="125">
        <v>3</v>
      </c>
      <c r="N4" s="124">
        <v>4</v>
      </c>
      <c r="O4" s="126">
        <v>5</v>
      </c>
      <c r="P4" s="127" t="str">
        <f>RIGHT(SUM(300-(((E4+G4+I4+K4+M4+O4)*3)+(F4+H4+J4+L4+N4))),1)</f>
        <v>6</v>
      </c>
      <c r="Q4" s="116"/>
      <c r="R4" s="113"/>
      <c r="X4" s="847"/>
      <c r="Y4" s="848"/>
      <c r="Z4" s="848"/>
      <c r="AA4" s="848"/>
      <c r="AB4" s="848"/>
      <c r="AC4" s="848"/>
      <c r="AD4" s="848"/>
      <c r="AE4" s="849"/>
    </row>
    <row r="5" spans="1:31" ht="18.75" customHeight="1" thickBot="1">
      <c r="A5" s="114"/>
      <c r="B5" s="115"/>
      <c r="C5" s="123"/>
      <c r="D5" s="123"/>
      <c r="E5" s="128"/>
      <c r="F5" s="128"/>
      <c r="G5" s="128"/>
      <c r="H5" s="128"/>
      <c r="I5" s="128"/>
      <c r="J5" s="128"/>
      <c r="K5" s="128"/>
      <c r="L5" s="128"/>
      <c r="M5" s="128"/>
      <c r="N5" s="128"/>
      <c r="O5" s="128"/>
      <c r="P5" s="117"/>
      <c r="Q5" s="116"/>
      <c r="R5" s="116"/>
      <c r="X5" s="262"/>
      <c r="Y5" s="249"/>
      <c r="Z5" s="249"/>
      <c r="AA5" s="249"/>
      <c r="AB5" s="829" t="s">
        <v>77</v>
      </c>
      <c r="AC5" s="830"/>
      <c r="AD5" s="830"/>
      <c r="AE5" s="831"/>
    </row>
    <row r="6" spans="1:31" ht="24.75" customHeight="1" thickBot="1">
      <c r="A6" s="114" t="s">
        <v>893</v>
      </c>
      <c r="B6" s="115"/>
      <c r="C6" s="124">
        <v>1</v>
      </c>
      <c r="D6" s="124">
        <v>0</v>
      </c>
      <c r="E6" s="129">
        <f>SUM(E4)</f>
        <v>0</v>
      </c>
      <c r="F6" s="129">
        <f t="shared" ref="F6:O6" si="0">SUM(F4)</f>
        <v>4</v>
      </c>
      <c r="G6" s="129">
        <f t="shared" si="0"/>
        <v>1</v>
      </c>
      <c r="H6" s="129">
        <f t="shared" si="0"/>
        <v>2</v>
      </c>
      <c r="I6" s="129">
        <f t="shared" si="0"/>
        <v>2</v>
      </c>
      <c r="J6" s="129">
        <f t="shared" si="0"/>
        <v>6</v>
      </c>
      <c r="K6" s="129">
        <f t="shared" si="0"/>
        <v>1</v>
      </c>
      <c r="L6" s="129">
        <f t="shared" si="0"/>
        <v>2</v>
      </c>
      <c r="M6" s="129">
        <f t="shared" si="0"/>
        <v>3</v>
      </c>
      <c r="N6" s="129">
        <f t="shared" si="0"/>
        <v>4</v>
      </c>
      <c r="O6" s="130">
        <f t="shared" si="0"/>
        <v>5</v>
      </c>
      <c r="P6" s="127" t="str">
        <f>RIGHT(SUM(300-(((C6+E6+G6+I6+K6+M6+O6)*3)+(D6+F6+H6+J6+L6+N6))),1)</f>
        <v>3</v>
      </c>
      <c r="Q6" s="116"/>
      <c r="R6" s="113"/>
      <c r="X6" s="832" t="s">
        <v>86</v>
      </c>
      <c r="Y6" s="251" t="s">
        <v>87</v>
      </c>
      <c r="Z6" s="251" t="s">
        <v>88</v>
      </c>
      <c r="AA6" s="251" t="s">
        <v>89</v>
      </c>
      <c r="AB6" s="834" t="s">
        <v>84</v>
      </c>
      <c r="AC6" s="835"/>
      <c r="AD6" s="836" t="s">
        <v>894</v>
      </c>
      <c r="AE6" s="837"/>
    </row>
    <row r="7" spans="1:31" ht="15.75" customHeight="1" thickBot="1">
      <c r="A7" s="106"/>
      <c r="B7" s="106"/>
      <c r="C7" s="106"/>
      <c r="D7" s="106"/>
      <c r="E7" s="107"/>
      <c r="F7" s="106"/>
      <c r="G7" s="106"/>
      <c r="H7" s="106"/>
      <c r="I7" s="118" t="s">
        <v>895</v>
      </c>
      <c r="J7" s="106"/>
      <c r="K7" s="107"/>
      <c r="L7" s="106"/>
      <c r="M7" s="106"/>
      <c r="N7" s="106"/>
      <c r="O7" s="106"/>
      <c r="P7" s="119"/>
      <c r="Q7" s="113"/>
      <c r="R7" s="113"/>
      <c r="X7" s="833"/>
      <c r="Y7" s="252">
        <v>6.3</v>
      </c>
      <c r="Z7" s="252">
        <v>3.5</v>
      </c>
      <c r="AA7" s="253">
        <v>12.5</v>
      </c>
      <c r="AB7" s="254" t="s">
        <v>90</v>
      </c>
      <c r="AC7" s="443">
        <v>12</v>
      </c>
      <c r="AD7" s="255" t="s">
        <v>91</v>
      </c>
      <c r="AE7" s="270">
        <v>8.1999999999999993</v>
      </c>
    </row>
    <row r="8" spans="1:31" ht="16.5" customHeight="1" thickBot="1">
      <c r="A8" s="120"/>
      <c r="X8" s="821" t="s">
        <v>104</v>
      </c>
      <c r="Y8" s="822"/>
      <c r="Z8" s="822"/>
      <c r="AA8" s="823"/>
      <c r="AB8" s="240" t="s">
        <v>95</v>
      </c>
      <c r="AC8" s="240" t="s">
        <v>88</v>
      </c>
      <c r="AD8" s="240" t="s">
        <v>87</v>
      </c>
      <c r="AE8" s="240" t="s">
        <v>96</v>
      </c>
    </row>
    <row r="9" spans="1:31" ht="18.75" thickBot="1">
      <c r="A9" s="121" t="s">
        <v>896</v>
      </c>
      <c r="B9" s="122" t="s">
        <v>897</v>
      </c>
      <c r="X9" s="256" t="s">
        <v>109</v>
      </c>
      <c r="Y9" s="824" t="s">
        <v>898</v>
      </c>
      <c r="Z9" s="824"/>
      <c r="AA9" s="825"/>
      <c r="AB9" s="240">
        <v>13.25</v>
      </c>
      <c r="AC9" s="240">
        <v>11.25</v>
      </c>
      <c r="AD9" s="240">
        <v>13.3</v>
      </c>
      <c r="AE9" s="239">
        <v>1.1499999999999999</v>
      </c>
    </row>
    <row r="10" spans="1:31" ht="18.75" thickBot="1">
      <c r="B10" s="122" t="s">
        <v>899</v>
      </c>
      <c r="X10" s="256" t="s">
        <v>112</v>
      </c>
      <c r="Y10" s="826" t="s">
        <v>900</v>
      </c>
      <c r="Z10" s="826"/>
      <c r="AA10" s="827"/>
      <c r="AB10" s="263"/>
      <c r="AC10" s="263"/>
      <c r="AD10" s="263"/>
      <c r="AE10" s="260"/>
    </row>
    <row r="11" spans="1:31" ht="18.75" thickBot="1">
      <c r="A11" s="122"/>
      <c r="X11" s="256" t="s">
        <v>901</v>
      </c>
      <c r="Y11" s="838" t="s">
        <v>902</v>
      </c>
      <c r="Z11" s="838"/>
      <c r="AA11" s="839"/>
      <c r="AB11" s="248"/>
      <c r="AC11" s="264" t="s">
        <v>903</v>
      </c>
      <c r="AD11" s="840" t="s">
        <v>301</v>
      </c>
      <c r="AE11" s="841"/>
    </row>
    <row r="12" spans="1:31" ht="18.75" thickBot="1">
      <c r="A12" s="122"/>
      <c r="X12" s="265" t="s">
        <v>904</v>
      </c>
      <c r="Y12" s="842">
        <v>12</v>
      </c>
      <c r="Z12" s="842"/>
      <c r="AA12" s="843"/>
      <c r="AB12" s="266"/>
      <c r="AC12" s="267" t="s">
        <v>113</v>
      </c>
      <c r="AD12" s="840" t="s">
        <v>333</v>
      </c>
      <c r="AE12" s="841"/>
    </row>
    <row r="13" spans="1:31" ht="18.75" thickBot="1">
      <c r="A13" s="122"/>
      <c r="X13" s="250"/>
      <c r="Y13" s="249"/>
      <c r="Z13" s="249"/>
      <c r="AA13" s="249"/>
      <c r="AB13" s="249"/>
      <c r="AC13" s="249"/>
      <c r="AD13" s="249"/>
      <c r="AE13" s="249"/>
    </row>
    <row r="14" spans="1:31" ht="49.5" customHeight="1">
      <c r="A14" s="122"/>
      <c r="X14" s="850" t="s">
        <v>905</v>
      </c>
      <c r="Y14" s="851"/>
      <c r="Z14" s="851"/>
      <c r="AA14" s="851"/>
      <c r="AB14" s="851"/>
      <c r="AC14" s="851"/>
      <c r="AD14" s="851"/>
      <c r="AE14" s="852"/>
    </row>
    <row r="15" spans="1:31" ht="11.25" customHeight="1" thickBot="1">
      <c r="A15" s="122"/>
      <c r="X15" s="853"/>
      <c r="Y15" s="854"/>
      <c r="Z15" s="854"/>
      <c r="AA15" s="854"/>
      <c r="AB15" s="854"/>
      <c r="AC15" s="854"/>
      <c r="AD15" s="854"/>
      <c r="AE15" s="855"/>
    </row>
    <row r="16" spans="1:31" ht="16.5" thickBot="1">
      <c r="X16" s="262"/>
      <c r="Y16" s="249"/>
      <c r="Z16" s="249"/>
      <c r="AA16" s="249"/>
      <c r="AB16" s="829" t="s">
        <v>77</v>
      </c>
      <c r="AC16" s="830"/>
      <c r="AD16" s="830"/>
      <c r="AE16" s="831"/>
    </row>
    <row r="17" spans="24:31" ht="24.75" customHeight="1" thickBot="1">
      <c r="X17" s="832" t="s">
        <v>86</v>
      </c>
      <c r="Y17" s="251" t="s">
        <v>87</v>
      </c>
      <c r="Z17" s="251" t="s">
        <v>88</v>
      </c>
      <c r="AA17" s="251" t="s">
        <v>89</v>
      </c>
      <c r="AB17" s="834" t="s">
        <v>906</v>
      </c>
      <c r="AC17" s="835"/>
      <c r="AD17" s="866" t="s">
        <v>907</v>
      </c>
      <c r="AE17" s="867"/>
    </row>
    <row r="18" spans="24:31" ht="16.5" thickBot="1">
      <c r="X18" s="833"/>
      <c r="Y18" s="252">
        <v>6.3</v>
      </c>
      <c r="Z18" s="252">
        <v>3.5</v>
      </c>
      <c r="AA18" s="253">
        <v>12.5</v>
      </c>
      <c r="AB18" s="255" t="s">
        <v>90</v>
      </c>
      <c r="AC18" s="269">
        <v>12</v>
      </c>
      <c r="AD18" s="255" t="s">
        <v>91</v>
      </c>
      <c r="AE18" s="270">
        <v>8.1999999999999993</v>
      </c>
    </row>
    <row r="19" spans="24:31" ht="16.5" thickBot="1">
      <c r="X19" s="821" t="s">
        <v>104</v>
      </c>
      <c r="Y19" s="822"/>
      <c r="Z19" s="822"/>
      <c r="AA19" s="823"/>
      <c r="AB19" s="240" t="s">
        <v>95</v>
      </c>
      <c r="AC19" s="241" t="s">
        <v>88</v>
      </c>
      <c r="AD19" s="242" t="s">
        <v>87</v>
      </c>
      <c r="AE19" s="240" t="s">
        <v>96</v>
      </c>
    </row>
    <row r="20" spans="24:31" ht="16.5" thickBot="1">
      <c r="X20" s="256" t="s">
        <v>109</v>
      </c>
      <c r="Y20" s="824" t="s">
        <v>908</v>
      </c>
      <c r="Z20" s="824"/>
      <c r="AA20" s="825"/>
      <c r="AB20" s="240">
        <v>13.25</v>
      </c>
      <c r="AC20" s="241">
        <v>11.25</v>
      </c>
      <c r="AD20" s="242">
        <v>13.3</v>
      </c>
      <c r="AE20" s="240">
        <v>1.1499999999999999</v>
      </c>
    </row>
    <row r="21" spans="24:31" ht="16.5" thickBot="1">
      <c r="X21" s="256" t="s">
        <v>112</v>
      </c>
      <c r="Y21" s="826" t="s">
        <v>909</v>
      </c>
      <c r="Z21" s="826"/>
      <c r="AA21" s="827"/>
      <c r="AB21" s="263"/>
      <c r="AC21" s="263"/>
      <c r="AD21" s="259"/>
      <c r="AE21" s="260"/>
    </row>
    <row r="22" spans="24:31" ht="16.5" thickBot="1">
      <c r="X22" s="256" t="s">
        <v>901</v>
      </c>
      <c r="Y22" s="826" t="s">
        <v>910</v>
      </c>
      <c r="Z22" s="826"/>
      <c r="AA22" s="827"/>
      <c r="AB22" s="248"/>
      <c r="AC22" s="264" t="s">
        <v>903</v>
      </c>
      <c r="AD22" s="840" t="s">
        <v>301</v>
      </c>
      <c r="AE22" s="841"/>
    </row>
    <row r="23" spans="24:31" ht="16.5" thickBot="1">
      <c r="X23" s="257" t="s">
        <v>904</v>
      </c>
      <c r="Y23" s="860">
        <v>6</v>
      </c>
      <c r="Z23" s="860"/>
      <c r="AA23" s="861"/>
      <c r="AB23" s="263"/>
      <c r="AC23" s="268" t="s">
        <v>113</v>
      </c>
      <c r="AD23" s="840" t="s">
        <v>333</v>
      </c>
      <c r="AE23" s="841"/>
    </row>
    <row r="24" spans="24:31" ht="17.25" thickTop="1" thickBot="1">
      <c r="X24" s="256" t="s">
        <v>109</v>
      </c>
      <c r="Y24" s="862" t="s">
        <v>911</v>
      </c>
      <c r="Z24" s="862"/>
      <c r="AA24" s="863"/>
      <c r="AB24" s="864" t="s">
        <v>912</v>
      </c>
      <c r="AC24" s="865"/>
      <c r="AD24" s="866"/>
      <c r="AE24" s="867"/>
    </row>
    <row r="25" spans="24:31" ht="16.5" thickBot="1">
      <c r="X25" s="256" t="s">
        <v>112</v>
      </c>
      <c r="Y25" s="856" t="s">
        <v>913</v>
      </c>
      <c r="Z25" s="856"/>
      <c r="AA25" s="857"/>
      <c r="AB25" s="261" t="s">
        <v>90</v>
      </c>
      <c r="AC25" s="243"/>
      <c r="AD25" s="258" t="s">
        <v>91</v>
      </c>
      <c r="AE25" s="244"/>
    </row>
    <row r="26" spans="24:31" ht="16.5" thickBot="1">
      <c r="X26" s="256" t="s">
        <v>901</v>
      </c>
      <c r="Y26" s="856" t="s">
        <v>914</v>
      </c>
      <c r="Z26" s="856"/>
      <c r="AA26" s="857"/>
      <c r="AB26" s="245" t="s">
        <v>95</v>
      </c>
      <c r="AC26" s="246" t="s">
        <v>88</v>
      </c>
      <c r="AD26" s="247" t="s">
        <v>87</v>
      </c>
      <c r="AE26" s="245" t="s">
        <v>96</v>
      </c>
    </row>
    <row r="27" spans="24:31" ht="16.5" thickBot="1">
      <c r="X27" s="265" t="s">
        <v>904</v>
      </c>
      <c r="Y27" s="858">
        <v>6</v>
      </c>
      <c r="Z27" s="858"/>
      <c r="AA27" s="859"/>
      <c r="AB27" s="245"/>
      <c r="AC27" s="246"/>
      <c r="AD27" s="247"/>
      <c r="AE27" s="245"/>
    </row>
  </sheetData>
  <sheetProtection password="B2D2" sheet="1" scenarios="1"/>
  <mergeCells count="31">
    <mergeCell ref="X14:AE15"/>
    <mergeCell ref="Y25:AA25"/>
    <mergeCell ref="Y26:AA26"/>
    <mergeCell ref="Y27:AA27"/>
    <mergeCell ref="Y22:AA22"/>
    <mergeCell ref="AD22:AE22"/>
    <mergeCell ref="Y23:AA23"/>
    <mergeCell ref="AD23:AE23"/>
    <mergeCell ref="Y24:AA24"/>
    <mergeCell ref="AB24:AC24"/>
    <mergeCell ref="AD24:AE24"/>
    <mergeCell ref="AB16:AE16"/>
    <mergeCell ref="X17:X18"/>
    <mergeCell ref="AB17:AC17"/>
    <mergeCell ref="AD17:AE17"/>
    <mergeCell ref="X8:AA8"/>
    <mergeCell ref="Y20:AA20"/>
    <mergeCell ref="Y21:AA21"/>
    <mergeCell ref="X2:AE2"/>
    <mergeCell ref="AB5:AE5"/>
    <mergeCell ref="X6:X7"/>
    <mergeCell ref="AB6:AC6"/>
    <mergeCell ref="AD6:AE6"/>
    <mergeCell ref="X19:AA19"/>
    <mergeCell ref="Y9:AA9"/>
    <mergeCell ref="Y10:AA10"/>
    <mergeCell ref="Y11:AA11"/>
    <mergeCell ref="AD11:AE11"/>
    <mergeCell ref="Y12:AA12"/>
    <mergeCell ref="AD12:AE12"/>
    <mergeCell ref="X3:AE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autoPageBreaks="0"/>
  </sheetPr>
  <dimension ref="A1:AA50"/>
  <sheetViews>
    <sheetView zoomScaleNormal="100" zoomScalePageLayoutView="150" workbookViewId="0">
      <selection activeCell="B3" sqref="B3"/>
    </sheetView>
  </sheetViews>
  <sheetFormatPr defaultColWidth="8.7109375" defaultRowHeight="15"/>
  <cols>
    <col min="1" max="1" width="11" bestFit="1" customWidth="1"/>
    <col min="2" max="2" width="20.42578125" bestFit="1" customWidth="1"/>
    <col min="3" max="3" width="21.28515625" customWidth="1"/>
    <col min="4" max="4" width="18.42578125" bestFit="1" customWidth="1"/>
    <col min="5" max="5" width="16.28515625" bestFit="1" customWidth="1"/>
    <col min="6" max="6" width="9.7109375" bestFit="1" customWidth="1"/>
    <col min="7" max="7" width="9.7109375" customWidth="1"/>
    <col min="8" max="8" width="12.42578125" bestFit="1" customWidth="1"/>
    <col min="10" max="10" width="9.7109375" bestFit="1" customWidth="1"/>
    <col min="11" max="11" width="10.42578125" bestFit="1" customWidth="1"/>
    <col min="12" max="12" width="17.5703125" bestFit="1" customWidth="1"/>
    <col min="13" max="13" width="16" bestFit="1" customWidth="1"/>
    <col min="14" max="14" width="15.5703125" bestFit="1" customWidth="1"/>
    <col min="15" max="15" width="15.5703125" customWidth="1"/>
    <col min="16" max="16" width="16.42578125" bestFit="1" customWidth="1"/>
    <col min="17" max="18" width="12" bestFit="1" customWidth="1"/>
    <col min="19" max="19" width="10" customWidth="1"/>
    <col min="20" max="20" width="10.28515625" customWidth="1"/>
    <col min="21" max="21" width="8.28515625" customWidth="1"/>
    <col min="22" max="22" width="11" customWidth="1"/>
  </cols>
  <sheetData>
    <row r="1" spans="1:27">
      <c r="C1" s="199"/>
      <c r="H1" s="868" t="s">
        <v>915</v>
      </c>
      <c r="I1" s="868"/>
      <c r="J1" s="868"/>
      <c r="K1" s="868"/>
      <c r="V1" s="869" t="s">
        <v>916</v>
      </c>
      <c r="W1" s="869"/>
      <c r="X1" s="869"/>
      <c r="Y1" s="869"/>
    </row>
    <row r="2" spans="1:27" ht="21">
      <c r="B2" s="131" t="s">
        <v>106</v>
      </c>
      <c r="C2" s="131" t="s">
        <v>107</v>
      </c>
      <c r="D2" s="131" t="s">
        <v>108</v>
      </c>
      <c r="F2" s="62" t="s">
        <v>917</v>
      </c>
      <c r="G2" s="62" t="s">
        <v>918</v>
      </c>
      <c r="H2" s="133" t="str">
        <f>FOBPort</f>
        <v>Ningbo</v>
      </c>
      <c r="I2" s="134" t="s">
        <v>98</v>
      </c>
      <c r="J2" s="134" t="s">
        <v>99</v>
      </c>
      <c r="K2" s="134" t="s">
        <v>100</v>
      </c>
      <c r="L2" s="62"/>
      <c r="M2" s="62"/>
      <c r="V2" s="389" t="s">
        <v>919</v>
      </c>
      <c r="W2" s="389" t="s">
        <v>920</v>
      </c>
      <c r="X2" s="389" t="s">
        <v>921</v>
      </c>
      <c r="Y2" s="390">
        <v>470</v>
      </c>
    </row>
    <row r="3" spans="1:27" ht="23.25">
      <c r="A3" t="s">
        <v>922</v>
      </c>
      <c r="B3" s="132">
        <v>3720</v>
      </c>
      <c r="C3" s="132">
        <v>7249</v>
      </c>
      <c r="D3" s="132">
        <v>6153</v>
      </c>
      <c r="F3">
        <v>533</v>
      </c>
      <c r="G3" s="62">
        <v>15</v>
      </c>
      <c r="H3" s="135" t="s">
        <v>138</v>
      </c>
      <c r="I3" s="136">
        <f>(((FMBaseRate+(VLOOKUP(FOBPort,FOBOrigins,4,FALSE)))*2)/CBF_LCL)</f>
        <v>13.958724202626641</v>
      </c>
      <c r="J3" s="137">
        <f>(((KRBaseRate+(VLOOKUP(FOBPort,FOBOrigins,4,FALSE)))*2)/CBF_LCL)</f>
        <v>27.20075046904315</v>
      </c>
      <c r="K3" s="136">
        <f>(((HTBaseRate+(VLOOKUP(FOBPort,FOBOrigins,4,FALSE)))*2)/CBF_LCL)</f>
        <v>23.088180112570356</v>
      </c>
      <c r="L3" s="62"/>
      <c r="M3" s="62"/>
      <c r="V3" t="s">
        <v>923</v>
      </c>
      <c r="W3" t="s">
        <v>920</v>
      </c>
      <c r="X3" t="s">
        <v>924</v>
      </c>
      <c r="Y3">
        <v>370</v>
      </c>
    </row>
    <row r="4" spans="1:27" ht="23.25">
      <c r="B4" s="136">
        <f>FMBaseRate/2000</f>
        <v>1.86</v>
      </c>
      <c r="C4" s="136">
        <f>KRBaseRate/2000</f>
        <v>3.6244999999999998</v>
      </c>
      <c r="D4" s="136">
        <f>HTBaseRate/2000</f>
        <v>3.0764999999999998</v>
      </c>
      <c r="F4" s="200">
        <v>1000</v>
      </c>
      <c r="G4" s="62">
        <v>28.32</v>
      </c>
      <c r="H4" s="135">
        <v>20</v>
      </c>
      <c r="I4" s="137">
        <f>((FMBaseRate+VLOOKUP(FOBPort,FOBOrigins,4,FALSE))*0.8)/CBF_20</f>
        <v>2.976</v>
      </c>
      <c r="J4" s="137">
        <f>(((KRBaseRate+VLOOKUP(FOBPort,FOBOrigins,4,FALSE))*0.8)/CBF_20)</f>
        <v>5.7992000000000008</v>
      </c>
      <c r="K4" s="137">
        <f>(((HTBaseRate+VLOOKUP(FOBPort,FOBOrigins,4,FALSE))*0.8)/CBF_20)</f>
        <v>4.9224000000000006</v>
      </c>
      <c r="L4" s="438"/>
      <c r="M4" s="62"/>
      <c r="V4" t="s">
        <v>925</v>
      </c>
      <c r="W4" t="s">
        <v>926</v>
      </c>
      <c r="X4" t="s">
        <v>927</v>
      </c>
      <c r="Y4">
        <v>1770</v>
      </c>
    </row>
    <row r="5" spans="1:27" ht="23.25">
      <c r="D5" s="199"/>
      <c r="F5" s="200">
        <v>2000</v>
      </c>
      <c r="G5" s="62">
        <v>56.63</v>
      </c>
      <c r="H5" s="135" t="s">
        <v>82</v>
      </c>
      <c r="I5" s="137">
        <f>(FMBaseRate+VLOOKUP(FOBPort,FOBOrigins,4,FALSE))/CBF_40</f>
        <v>1.86</v>
      </c>
      <c r="J5" s="137">
        <f>((KRBaseRate+VLOOKUP(FOBPort,FOBOrigins,4,FALSE))/CBF_40)</f>
        <v>3.6244999999999998</v>
      </c>
      <c r="K5" s="137">
        <f>((HTBaseRate+VLOOKUP(FOBPort,FOBOrigins,4,FALSE))/CBF_40)</f>
        <v>3.0764999999999998</v>
      </c>
      <c r="L5" s="62"/>
      <c r="M5" s="62"/>
      <c r="V5" t="s">
        <v>928</v>
      </c>
      <c r="W5" t="s">
        <v>929</v>
      </c>
      <c r="X5" t="s">
        <v>930</v>
      </c>
      <c r="Y5">
        <v>200</v>
      </c>
    </row>
    <row r="6" spans="1:27" ht="23.25">
      <c r="C6" s="427"/>
      <c r="D6" s="199"/>
      <c r="E6" s="199"/>
      <c r="F6" s="200">
        <v>2300</v>
      </c>
      <c r="G6" s="62">
        <v>65.13</v>
      </c>
      <c r="H6" s="135" t="s">
        <v>294</v>
      </c>
      <c r="I6" s="137">
        <f>((FMBaseRate+VLOOKUP(FOBPort,FOBOrigins,4,FALSE))*1.125)/CBF_40HC</f>
        <v>1.8195652173913044</v>
      </c>
      <c r="J6" s="137">
        <f>(((KRBaseRate+VLOOKUP(FOBPort,FOBOrigins,4,FALSE))*1.125)/CBF_40HC)</f>
        <v>3.5457065217391306</v>
      </c>
      <c r="K6" s="137">
        <f>(((HTBaseRate+VLOOKUP(FOBPort,FOBOrigins,4,FALSE))*1.125)/CBF_40HC)</f>
        <v>3.0096195652173914</v>
      </c>
      <c r="L6" s="62"/>
      <c r="M6" s="62"/>
      <c r="V6" t="s">
        <v>931</v>
      </c>
      <c r="W6" t="s">
        <v>932</v>
      </c>
      <c r="X6" t="s">
        <v>933</v>
      </c>
      <c r="Y6">
        <v>970</v>
      </c>
    </row>
    <row r="7" spans="1:27" ht="23.25">
      <c r="A7" s="428"/>
      <c r="B7" s="429"/>
      <c r="D7" s="199"/>
      <c r="F7" s="200">
        <v>2684</v>
      </c>
      <c r="G7" s="62">
        <v>76</v>
      </c>
      <c r="H7" s="135" t="s">
        <v>295</v>
      </c>
      <c r="I7" s="137">
        <f>((FMBaseRate+VLOOKUP(FOBPort,FOBOrigins,4,FALSE))*1.266)/CBF_45</f>
        <v>1.7546646795827125</v>
      </c>
      <c r="J7" s="137">
        <f>(((KRBaseRate+VLOOKUP(FOBPort,FOBOrigins,4,FALSE))*1.266)/CBF_45)</f>
        <v>3.4192377049180331</v>
      </c>
      <c r="K7" s="137">
        <f>(((HTBaseRate+VLOOKUP(FOBPort,FOBOrigins,4,FALSE))*1.266)/CBF_45)</f>
        <v>2.9022719821162446</v>
      </c>
      <c r="L7" s="62"/>
      <c r="M7" s="62"/>
      <c r="V7" t="s">
        <v>934</v>
      </c>
      <c r="W7" t="s">
        <v>932</v>
      </c>
      <c r="X7" t="s">
        <v>935</v>
      </c>
      <c r="Y7">
        <v>970</v>
      </c>
    </row>
    <row r="8" spans="1:27">
      <c r="D8" s="199"/>
      <c r="V8" s="869" t="s">
        <v>936</v>
      </c>
      <c r="W8" s="869"/>
      <c r="X8" s="869"/>
      <c r="Y8" s="869"/>
    </row>
    <row r="9" spans="1:27">
      <c r="V9" t="s">
        <v>937</v>
      </c>
      <c r="W9" t="s">
        <v>938</v>
      </c>
      <c r="X9" t="s">
        <v>939</v>
      </c>
    </row>
    <row r="10" spans="1:27" ht="15.75">
      <c r="M10" s="436" t="s">
        <v>940</v>
      </c>
      <c r="N10" s="388" t="s">
        <v>941</v>
      </c>
      <c r="O10" s="388" t="s">
        <v>942</v>
      </c>
      <c r="P10" s="437" t="s">
        <v>943</v>
      </c>
      <c r="Q10" s="437" t="s">
        <v>944</v>
      </c>
      <c r="R10" s="437" t="s">
        <v>945</v>
      </c>
      <c r="S10" s="435"/>
      <c r="T10" s="435"/>
      <c r="U10" s="435"/>
      <c r="V10" t="s">
        <v>946</v>
      </c>
      <c r="W10" t="s">
        <v>947</v>
      </c>
      <c r="X10" t="s">
        <v>948</v>
      </c>
      <c r="Y10">
        <v>500</v>
      </c>
      <c r="Z10" s="435"/>
      <c r="AA10" s="435"/>
    </row>
    <row r="11" spans="1:27">
      <c r="M11" s="389" t="s">
        <v>949</v>
      </c>
      <c r="N11" s="389" t="s">
        <v>950</v>
      </c>
      <c r="O11" s="389" t="s">
        <v>951</v>
      </c>
      <c r="P11" s="165">
        <v>125</v>
      </c>
      <c r="Q11" s="165">
        <v>175</v>
      </c>
      <c r="R11" s="165">
        <v>30</v>
      </c>
      <c r="V11" t="s">
        <v>952</v>
      </c>
      <c r="W11" t="s">
        <v>953</v>
      </c>
      <c r="X11" t="s">
        <v>954</v>
      </c>
      <c r="Y11">
        <v>3000</v>
      </c>
    </row>
    <row r="12" spans="1:27" ht="21">
      <c r="F12" s="62"/>
      <c r="G12" s="62"/>
      <c r="H12" s="133"/>
      <c r="I12" s="134"/>
      <c r="J12" s="134"/>
      <c r="K12" s="134"/>
      <c r="M12" s="389" t="s">
        <v>955</v>
      </c>
      <c r="N12" s="389" t="s">
        <v>956</v>
      </c>
      <c r="O12" s="389" t="s">
        <v>957</v>
      </c>
      <c r="P12" s="165">
        <v>25</v>
      </c>
      <c r="Q12" s="165">
        <v>0</v>
      </c>
      <c r="R12" s="165" t="s">
        <v>958</v>
      </c>
      <c r="V12" t="s">
        <v>959</v>
      </c>
      <c r="W12" t="s">
        <v>960</v>
      </c>
      <c r="X12" t="s">
        <v>961</v>
      </c>
      <c r="Y12">
        <v>300</v>
      </c>
    </row>
    <row r="13" spans="1:27" ht="23.25">
      <c r="G13" s="62"/>
      <c r="H13" s="135"/>
      <c r="I13" s="439"/>
      <c r="J13" s="440"/>
      <c r="K13" s="439"/>
      <c r="M13" s="389" t="s">
        <v>962</v>
      </c>
      <c r="N13" s="389" t="s">
        <v>963</v>
      </c>
      <c r="O13" s="389" t="s">
        <v>964</v>
      </c>
      <c r="P13" s="165">
        <v>550</v>
      </c>
      <c r="Q13" s="165">
        <v>350</v>
      </c>
      <c r="R13" s="165">
        <v>150</v>
      </c>
      <c r="V13" s="869" t="s">
        <v>965</v>
      </c>
      <c r="W13" s="869"/>
      <c r="X13" s="869"/>
      <c r="Y13" s="869"/>
    </row>
    <row r="14" spans="1:27" ht="23.25">
      <c r="F14" s="200"/>
      <c r="G14" s="62"/>
      <c r="H14" s="135"/>
      <c r="I14" s="440"/>
      <c r="J14" s="440"/>
      <c r="K14" s="440"/>
      <c r="M14" s="389" t="s">
        <v>966</v>
      </c>
      <c r="N14" s="389" t="s">
        <v>938</v>
      </c>
      <c r="O14" s="389" t="s">
        <v>967</v>
      </c>
      <c r="P14" s="165">
        <v>550</v>
      </c>
      <c r="Q14" s="165">
        <v>550</v>
      </c>
      <c r="R14" s="165">
        <v>500</v>
      </c>
      <c r="V14" s="389" t="s">
        <v>968</v>
      </c>
      <c r="W14" s="389" t="s">
        <v>953</v>
      </c>
      <c r="X14" s="389" t="s">
        <v>969</v>
      </c>
    </row>
    <row r="15" spans="1:27" ht="23.25">
      <c r="F15" s="200"/>
      <c r="G15" s="62"/>
      <c r="H15" s="135"/>
      <c r="I15" s="440"/>
      <c r="J15" s="440"/>
      <c r="K15" s="440"/>
      <c r="M15" s="389" t="s">
        <v>970</v>
      </c>
      <c r="N15" s="389" t="s">
        <v>971</v>
      </c>
      <c r="O15" s="389" t="s">
        <v>972</v>
      </c>
      <c r="P15" s="165">
        <v>550</v>
      </c>
      <c r="Q15" s="165">
        <v>550</v>
      </c>
      <c r="R15" s="165">
        <v>900</v>
      </c>
      <c r="V15" s="389" t="s">
        <v>973</v>
      </c>
      <c r="W15" s="389" t="s">
        <v>974</v>
      </c>
      <c r="X15" s="389" t="s">
        <v>975</v>
      </c>
    </row>
    <row r="16" spans="1:27" ht="23.25">
      <c r="F16" s="200"/>
      <c r="G16" s="62"/>
      <c r="H16" s="135"/>
      <c r="I16" s="440"/>
      <c r="J16" s="440"/>
      <c r="K16" s="440"/>
      <c r="M16" s="389" t="s">
        <v>976</v>
      </c>
      <c r="N16" s="389" t="s">
        <v>977</v>
      </c>
      <c r="O16" s="389" t="s">
        <v>978</v>
      </c>
      <c r="P16" s="165">
        <v>525</v>
      </c>
      <c r="Q16" s="165">
        <v>265</v>
      </c>
      <c r="R16" s="165">
        <v>265</v>
      </c>
      <c r="V16" s="389" t="s">
        <v>979</v>
      </c>
      <c r="W16" s="389" t="s">
        <v>980</v>
      </c>
      <c r="X16" s="389" t="s">
        <v>981</v>
      </c>
    </row>
    <row r="17" spans="6:24" ht="23.25">
      <c r="F17" s="200"/>
      <c r="G17" s="62"/>
      <c r="H17" s="135"/>
      <c r="I17" s="440"/>
      <c r="J17" s="440"/>
      <c r="K17" s="440"/>
      <c r="M17" s="389" t="s">
        <v>982</v>
      </c>
      <c r="N17" s="389" t="s">
        <v>980</v>
      </c>
      <c r="O17" s="389" t="s">
        <v>983</v>
      </c>
      <c r="P17" s="165">
        <v>100</v>
      </c>
      <c r="Q17" s="165">
        <v>400</v>
      </c>
      <c r="R17" s="165">
        <v>15</v>
      </c>
      <c r="V17" s="389" t="s">
        <v>984</v>
      </c>
      <c r="W17" s="389" t="s">
        <v>974</v>
      </c>
      <c r="X17" s="389" t="s">
        <v>985</v>
      </c>
    </row>
    <row r="18" spans="6:24">
      <c r="M18" s="389" t="s">
        <v>986</v>
      </c>
      <c r="N18" s="389" t="s">
        <v>980</v>
      </c>
      <c r="O18" s="389" t="s">
        <v>987</v>
      </c>
      <c r="P18" s="165">
        <v>100</v>
      </c>
      <c r="Q18" s="165">
        <v>100</v>
      </c>
      <c r="R18" s="165">
        <v>65</v>
      </c>
      <c r="V18" s="389" t="s">
        <v>988</v>
      </c>
      <c r="W18" s="389" t="s">
        <v>980</v>
      </c>
      <c r="X18" s="389" t="s">
        <v>989</v>
      </c>
    </row>
    <row r="19" spans="6:24">
      <c r="M19" s="389" t="s">
        <v>990</v>
      </c>
      <c r="N19" s="389" t="s">
        <v>977</v>
      </c>
      <c r="O19" s="389" t="s">
        <v>991</v>
      </c>
      <c r="P19" s="165">
        <v>0</v>
      </c>
      <c r="Q19" s="165">
        <v>50</v>
      </c>
      <c r="R19" s="165">
        <v>0</v>
      </c>
    </row>
    <row r="20" spans="6:24">
      <c r="M20" s="389" t="s">
        <v>992</v>
      </c>
      <c r="N20" s="389" t="s">
        <v>977</v>
      </c>
      <c r="O20" s="389" t="s">
        <v>993</v>
      </c>
      <c r="P20" s="165">
        <v>0</v>
      </c>
      <c r="Q20" s="165">
        <v>50</v>
      </c>
      <c r="R20" s="165">
        <v>0</v>
      </c>
    </row>
    <row r="21" spans="6:24">
      <c r="M21" s="389" t="s">
        <v>302</v>
      </c>
      <c r="N21" s="389" t="s">
        <v>994</v>
      </c>
      <c r="O21" s="389" t="s">
        <v>995</v>
      </c>
      <c r="P21" s="165">
        <v>0</v>
      </c>
      <c r="Q21" s="165">
        <v>0</v>
      </c>
      <c r="R21" s="165">
        <v>0</v>
      </c>
    </row>
    <row r="22" spans="6:24">
      <c r="M22" s="389" t="s">
        <v>996</v>
      </c>
      <c r="N22" s="389" t="s">
        <v>932</v>
      </c>
      <c r="O22" s="389" t="s">
        <v>997</v>
      </c>
      <c r="P22" s="165">
        <v>1850</v>
      </c>
      <c r="Q22" s="165">
        <v>2075</v>
      </c>
      <c r="R22" s="165">
        <v>2044</v>
      </c>
    </row>
    <row r="23" spans="6:24">
      <c r="M23" s="389" t="s">
        <v>998</v>
      </c>
      <c r="N23" s="389" t="s">
        <v>999</v>
      </c>
      <c r="O23" s="389" t="s">
        <v>1000</v>
      </c>
      <c r="P23" s="165">
        <v>230</v>
      </c>
      <c r="Q23" s="165">
        <v>50</v>
      </c>
      <c r="R23" s="165">
        <v>0</v>
      </c>
    </row>
    <row r="24" spans="6:24">
      <c r="M24" s="389" t="s">
        <v>1001</v>
      </c>
      <c r="N24" s="389" t="s">
        <v>974</v>
      </c>
      <c r="O24" s="389" t="s">
        <v>1002</v>
      </c>
      <c r="P24" s="165">
        <v>0</v>
      </c>
      <c r="Q24" s="165">
        <v>25</v>
      </c>
      <c r="R24" s="165">
        <v>0</v>
      </c>
    </row>
    <row r="25" spans="6:24">
      <c r="M25" s="389" t="s">
        <v>1003</v>
      </c>
      <c r="N25" s="389" t="s">
        <v>1004</v>
      </c>
      <c r="O25" s="389" t="s">
        <v>1005</v>
      </c>
      <c r="P25" s="165">
        <v>1150</v>
      </c>
      <c r="Q25" s="165">
        <v>500</v>
      </c>
      <c r="R25" s="165">
        <v>1944</v>
      </c>
    </row>
    <row r="26" spans="6:24">
      <c r="M26" s="389" t="s">
        <v>1006</v>
      </c>
      <c r="N26" s="389" t="s">
        <v>950</v>
      </c>
      <c r="O26" s="389" t="s">
        <v>1007</v>
      </c>
      <c r="P26" s="165">
        <v>0</v>
      </c>
      <c r="Q26" s="165">
        <v>50</v>
      </c>
      <c r="R26" s="165">
        <v>0</v>
      </c>
    </row>
    <row r="27" spans="6:24">
      <c r="M27" s="389" t="s">
        <v>1008</v>
      </c>
      <c r="N27" s="389" t="s">
        <v>950</v>
      </c>
      <c r="O27" s="389" t="s">
        <v>1009</v>
      </c>
      <c r="P27" s="165">
        <v>150</v>
      </c>
      <c r="Q27" s="165">
        <v>50</v>
      </c>
      <c r="R27" s="165">
        <v>0</v>
      </c>
    </row>
    <row r="28" spans="6:24">
      <c r="M28" s="389" t="s">
        <v>1010</v>
      </c>
      <c r="N28" s="389" t="s">
        <v>980</v>
      </c>
      <c r="O28" s="389" t="s">
        <v>1011</v>
      </c>
      <c r="P28" s="165">
        <v>350</v>
      </c>
      <c r="Q28" s="165">
        <v>225</v>
      </c>
      <c r="R28" s="165">
        <v>115</v>
      </c>
    </row>
    <row r="29" spans="6:24">
      <c r="M29" s="389" t="s">
        <v>1012</v>
      </c>
      <c r="N29" s="389" t="s">
        <v>1013</v>
      </c>
      <c r="O29" s="389" t="s">
        <v>1014</v>
      </c>
      <c r="P29" s="165">
        <v>200</v>
      </c>
      <c r="Q29" s="165">
        <v>225</v>
      </c>
      <c r="R29" s="165">
        <v>145</v>
      </c>
    </row>
    <row r="30" spans="6:24">
      <c r="M30" s="389" t="s">
        <v>934</v>
      </c>
      <c r="N30" s="389" t="s">
        <v>932</v>
      </c>
      <c r="O30" s="389" t="s">
        <v>935</v>
      </c>
      <c r="P30" s="165">
        <v>1850</v>
      </c>
      <c r="Q30" s="165">
        <v>2075</v>
      </c>
      <c r="R30" s="165">
        <v>2044</v>
      </c>
    </row>
    <row r="31" spans="6:24">
      <c r="M31" s="389" t="s">
        <v>1015</v>
      </c>
      <c r="N31" s="389" t="s">
        <v>963</v>
      </c>
      <c r="O31" s="389" t="s">
        <v>1016</v>
      </c>
      <c r="P31" s="165">
        <v>550</v>
      </c>
      <c r="Q31" s="165">
        <v>375</v>
      </c>
      <c r="R31" s="165">
        <v>250</v>
      </c>
    </row>
    <row r="32" spans="6:24">
      <c r="M32" s="389" t="s">
        <v>1017</v>
      </c>
      <c r="N32" s="389" t="s">
        <v>980</v>
      </c>
      <c r="O32" s="389" t="s">
        <v>1018</v>
      </c>
      <c r="P32" s="165">
        <v>275</v>
      </c>
      <c r="Q32" s="165">
        <v>325</v>
      </c>
      <c r="R32" s="165">
        <v>215</v>
      </c>
    </row>
    <row r="33" spans="13:18">
      <c r="M33" s="389" t="s">
        <v>1019</v>
      </c>
      <c r="N33" s="389" t="s">
        <v>963</v>
      </c>
      <c r="O33" s="389" t="s">
        <v>1020</v>
      </c>
      <c r="P33" s="165">
        <v>325</v>
      </c>
      <c r="Q33" s="165">
        <v>425</v>
      </c>
      <c r="R33" s="165">
        <v>100</v>
      </c>
    </row>
    <row r="34" spans="13:18">
      <c r="M34" s="389" t="s">
        <v>83</v>
      </c>
      <c r="N34" s="389" t="s">
        <v>980</v>
      </c>
      <c r="O34" s="389" t="s">
        <v>1021</v>
      </c>
      <c r="P34" s="165">
        <v>0</v>
      </c>
      <c r="Q34" s="165">
        <v>0</v>
      </c>
      <c r="R34" s="165">
        <v>0</v>
      </c>
    </row>
    <row r="35" spans="13:18">
      <c r="M35" s="389" t="s">
        <v>1022</v>
      </c>
      <c r="N35" s="389" t="s">
        <v>960</v>
      </c>
      <c r="O35" s="389" t="s">
        <v>1023</v>
      </c>
      <c r="P35" s="165">
        <v>100</v>
      </c>
      <c r="Q35" s="165">
        <v>75</v>
      </c>
      <c r="R35" s="165">
        <v>40</v>
      </c>
    </row>
    <row r="36" spans="13:18">
      <c r="M36" s="389" t="s">
        <v>1024</v>
      </c>
      <c r="N36" s="389" t="s">
        <v>960</v>
      </c>
      <c r="O36" s="389" t="s">
        <v>1025</v>
      </c>
      <c r="P36" s="165">
        <v>225</v>
      </c>
      <c r="Q36" s="165">
        <v>125</v>
      </c>
      <c r="R36" s="165">
        <v>65</v>
      </c>
    </row>
    <row r="37" spans="13:18">
      <c r="M37" s="389" t="s">
        <v>1026</v>
      </c>
      <c r="N37" s="389" t="s">
        <v>1027</v>
      </c>
      <c r="O37" s="389" t="s">
        <v>1028</v>
      </c>
      <c r="P37" s="165">
        <v>370</v>
      </c>
      <c r="Q37" s="165">
        <v>400</v>
      </c>
      <c r="R37" s="165">
        <v>215</v>
      </c>
    </row>
    <row r="38" spans="13:18">
      <c r="M38" s="389" t="s">
        <v>1029</v>
      </c>
      <c r="N38" s="389" t="s">
        <v>960</v>
      </c>
      <c r="O38" s="389" t="s">
        <v>1030</v>
      </c>
      <c r="P38" s="165">
        <v>50</v>
      </c>
      <c r="Q38" s="165">
        <v>125</v>
      </c>
      <c r="R38" s="165">
        <v>145</v>
      </c>
    </row>
    <row r="39" spans="13:18">
      <c r="M39" s="389" t="s">
        <v>1031</v>
      </c>
      <c r="N39" s="389" t="s">
        <v>980</v>
      </c>
      <c r="O39" s="389" t="s">
        <v>1032</v>
      </c>
      <c r="P39" s="165">
        <v>0</v>
      </c>
      <c r="Q39" s="165">
        <v>0</v>
      </c>
      <c r="R39" s="165">
        <v>0</v>
      </c>
    </row>
    <row r="40" spans="13:18">
      <c r="M40" s="389" t="s">
        <v>1033</v>
      </c>
      <c r="N40" s="389" t="s">
        <v>999</v>
      </c>
      <c r="O40" s="389" t="s">
        <v>1034</v>
      </c>
      <c r="P40" s="165">
        <v>270</v>
      </c>
      <c r="Q40" s="165">
        <v>175</v>
      </c>
      <c r="R40" s="165">
        <v>65</v>
      </c>
    </row>
    <row r="41" spans="13:18">
      <c r="M41" s="389" t="s">
        <v>1035</v>
      </c>
      <c r="N41" s="389" t="s">
        <v>980</v>
      </c>
      <c r="O41" s="389" t="s">
        <v>1036</v>
      </c>
      <c r="P41" s="165">
        <v>0</v>
      </c>
      <c r="Q41" s="165">
        <v>0</v>
      </c>
      <c r="R41" s="165">
        <v>0</v>
      </c>
    </row>
    <row r="42" spans="13:18">
      <c r="M42" s="389" t="s">
        <v>1037</v>
      </c>
      <c r="N42" s="389" t="s">
        <v>1027</v>
      </c>
      <c r="O42" s="389" t="s">
        <v>1038</v>
      </c>
      <c r="P42" s="165">
        <v>400</v>
      </c>
      <c r="Q42" s="165">
        <v>475</v>
      </c>
      <c r="R42" s="165">
        <v>395</v>
      </c>
    </row>
    <row r="43" spans="13:18">
      <c r="M43" s="389" t="s">
        <v>1039</v>
      </c>
      <c r="N43" s="389" t="s">
        <v>1040</v>
      </c>
      <c r="O43" s="389" t="s">
        <v>1041</v>
      </c>
      <c r="P43" s="165">
        <v>0</v>
      </c>
      <c r="Q43" s="165">
        <v>50</v>
      </c>
      <c r="R43" s="165">
        <v>0</v>
      </c>
    </row>
    <row r="44" spans="13:18">
      <c r="M44" s="389" t="s">
        <v>1042</v>
      </c>
      <c r="N44" s="389" t="s">
        <v>999</v>
      </c>
      <c r="O44" s="389" t="s">
        <v>1043</v>
      </c>
      <c r="P44" s="165">
        <v>290</v>
      </c>
      <c r="Q44" s="165">
        <v>150</v>
      </c>
      <c r="R44" s="165">
        <v>65</v>
      </c>
    </row>
    <row r="45" spans="13:18">
      <c r="M45" s="389" t="s">
        <v>1044</v>
      </c>
      <c r="N45" s="389" t="s">
        <v>974</v>
      </c>
      <c r="O45" s="389" t="s">
        <v>1045</v>
      </c>
      <c r="P45" s="165">
        <v>380</v>
      </c>
      <c r="Q45" s="165">
        <v>200</v>
      </c>
      <c r="R45" s="165">
        <v>0</v>
      </c>
    </row>
    <row r="46" spans="13:18">
      <c r="M46" s="426" t="s">
        <v>1046</v>
      </c>
      <c r="N46" s="426" t="s">
        <v>980</v>
      </c>
      <c r="O46" s="426" t="s">
        <v>1047</v>
      </c>
      <c r="P46" s="165">
        <v>0</v>
      </c>
      <c r="Q46" s="165">
        <v>0</v>
      </c>
      <c r="R46" s="165">
        <v>0</v>
      </c>
    </row>
    <row r="47" spans="13:18">
      <c r="M47" s="389" t="s">
        <v>1048</v>
      </c>
      <c r="N47" s="389" t="s">
        <v>963</v>
      </c>
      <c r="O47" s="389" t="s">
        <v>1049</v>
      </c>
      <c r="P47" s="165">
        <v>550</v>
      </c>
      <c r="Q47" s="165">
        <v>425</v>
      </c>
      <c r="R47" s="165">
        <v>200</v>
      </c>
    </row>
    <row r="48" spans="13:18">
      <c r="M48" s="389" t="s">
        <v>1050</v>
      </c>
      <c r="N48" s="389" t="s">
        <v>980</v>
      </c>
      <c r="O48" s="389" t="s">
        <v>1051</v>
      </c>
      <c r="P48" s="165">
        <v>0</v>
      </c>
      <c r="Q48" s="165">
        <v>0</v>
      </c>
      <c r="R48" s="165">
        <v>0</v>
      </c>
    </row>
    <row r="49" spans="13:18">
      <c r="M49" s="389" t="s">
        <v>1052</v>
      </c>
      <c r="N49" s="389" t="s">
        <v>980</v>
      </c>
      <c r="O49" s="389" t="s">
        <v>1053</v>
      </c>
      <c r="P49" s="165">
        <v>0</v>
      </c>
      <c r="Q49" s="165">
        <v>0</v>
      </c>
      <c r="R49" s="165">
        <v>0</v>
      </c>
    </row>
    <row r="50" spans="13:18">
      <c r="M50" s="389" t="s">
        <v>1054</v>
      </c>
      <c r="N50" s="389" t="s">
        <v>980</v>
      </c>
      <c r="O50" s="389" t="s">
        <v>1055</v>
      </c>
      <c r="P50" s="165">
        <v>0</v>
      </c>
      <c r="Q50" s="165">
        <v>0</v>
      </c>
      <c r="R50" s="165">
        <v>0</v>
      </c>
    </row>
  </sheetData>
  <autoFilter ref="M10:P50" xr:uid="{AC7B4F23-7C87-4C55-98BE-20A02746949D}">
    <sortState xmlns:xlrd2="http://schemas.microsoft.com/office/spreadsheetml/2017/richdata2" ref="M11:P50">
      <sortCondition ref="M10:M50"/>
    </sortState>
  </autoFilter>
  <sortState xmlns:xlrd2="http://schemas.microsoft.com/office/spreadsheetml/2017/richdata2" ref="M11:Q50">
    <sortCondition ref="M11:M50"/>
  </sortState>
  <mergeCells count="4">
    <mergeCell ref="H1:K1"/>
    <mergeCell ref="V1:Y1"/>
    <mergeCell ref="V8:Y8"/>
    <mergeCell ref="V13:Y1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130"/>
  <sheetViews>
    <sheetView view="pageBreakPreview" zoomScale="145" zoomScaleNormal="100" zoomScaleSheetLayoutView="145" workbookViewId="0">
      <selection activeCell="B13" sqref="B13"/>
    </sheetView>
  </sheetViews>
  <sheetFormatPr defaultColWidth="8.7109375" defaultRowHeight="15"/>
  <cols>
    <col min="1" max="1" width="11" customWidth="1"/>
    <col min="2" max="2" width="134.42578125" customWidth="1"/>
  </cols>
  <sheetData>
    <row r="1" spans="1:4" ht="28.5" customHeight="1">
      <c r="A1" s="750" t="s">
        <v>149</v>
      </c>
      <c r="B1" s="750"/>
    </row>
    <row r="2" spans="1:4" ht="28.5" customHeight="1">
      <c r="A2" s="750"/>
      <c r="B2" s="750"/>
    </row>
    <row r="3" spans="1:4" ht="15.75" customHeight="1">
      <c r="A3" s="749" t="s">
        <v>150</v>
      </c>
      <c r="B3" s="749"/>
      <c r="C3" s="87"/>
      <c r="D3" s="1"/>
    </row>
    <row r="4" spans="1:4" ht="15.75" customHeight="1">
      <c r="A4" s="749"/>
      <c r="B4" s="749"/>
      <c r="C4" s="1"/>
      <c r="D4" s="1"/>
    </row>
    <row r="5" spans="1:4" ht="15.75">
      <c r="A5" s="751" t="s">
        <v>151</v>
      </c>
      <c r="B5" s="751"/>
      <c r="C5" s="1"/>
      <c r="D5" s="1"/>
    </row>
    <row r="6" spans="1:4" ht="15.75">
      <c r="A6" s="751" t="s">
        <v>152</v>
      </c>
      <c r="B6" s="751"/>
      <c r="C6" s="1"/>
      <c r="D6" s="1"/>
    </row>
    <row r="7" spans="1:4" ht="15.75">
      <c r="A7" s="751" t="s">
        <v>153</v>
      </c>
      <c r="B7" s="751"/>
      <c r="C7" s="1"/>
      <c r="D7" s="1"/>
    </row>
    <row r="8" spans="1:4" ht="15.75">
      <c r="A8" s="751" t="s">
        <v>154</v>
      </c>
      <c r="B8" s="751"/>
      <c r="C8" s="1"/>
      <c r="D8" s="1"/>
    </row>
    <row r="9" spans="1:4" ht="15.75">
      <c r="A9" s="751" t="s">
        <v>155</v>
      </c>
      <c r="B9" s="751"/>
      <c r="C9" s="1"/>
      <c r="D9" s="1"/>
    </row>
    <row r="10" spans="1:4" ht="15.75">
      <c r="A10" s="751" t="s">
        <v>156</v>
      </c>
      <c r="B10" s="751"/>
      <c r="C10" s="1"/>
      <c r="D10" s="1"/>
    </row>
    <row r="11" spans="1:4" ht="15.75">
      <c r="A11" s="441" t="s">
        <v>157</v>
      </c>
      <c r="B11" s="238"/>
      <c r="C11" s="1"/>
      <c r="D11" s="1"/>
    </row>
    <row r="12" spans="1:4" ht="15.75">
      <c r="B12" s="442"/>
      <c r="C12" s="1"/>
      <c r="D12" s="1"/>
    </row>
    <row r="13" spans="1:4" ht="18.75">
      <c r="A13" s="63" t="s">
        <v>158</v>
      </c>
      <c r="B13" s="65"/>
      <c r="C13" s="1"/>
      <c r="D13" s="1"/>
    </row>
    <row r="14" spans="1:4" ht="15.75">
      <c r="A14" s="67">
        <v>1</v>
      </c>
      <c r="B14" s="66" t="s">
        <v>159</v>
      </c>
      <c r="C14" s="1"/>
      <c r="D14" s="1"/>
    </row>
    <row r="15" spans="1:4" ht="15.75">
      <c r="A15" s="62"/>
      <c r="B15" s="238" t="s">
        <v>160</v>
      </c>
      <c r="C15" s="1"/>
      <c r="D15" s="1"/>
    </row>
    <row r="16" spans="1:4" ht="15.75">
      <c r="A16" s="67">
        <v>2</v>
      </c>
      <c r="B16" s="66" t="s">
        <v>161</v>
      </c>
      <c r="C16" s="1"/>
      <c r="D16" s="1"/>
    </row>
    <row r="17" spans="1:4" ht="15.75">
      <c r="A17" s="62"/>
      <c r="B17" s="238" t="s">
        <v>162</v>
      </c>
      <c r="C17" s="1"/>
      <c r="D17" s="1"/>
    </row>
    <row r="18" spans="1:4" ht="31.5">
      <c r="A18" s="62"/>
      <c r="B18" s="238" t="s">
        <v>163</v>
      </c>
      <c r="C18" s="1"/>
      <c r="D18" s="1"/>
    </row>
    <row r="19" spans="1:4" ht="15.75">
      <c r="A19" s="67">
        <v>3</v>
      </c>
      <c r="B19" s="66" t="s">
        <v>164</v>
      </c>
      <c r="C19" s="3"/>
      <c r="D19" s="1"/>
    </row>
    <row r="20" spans="1:4" ht="15.75">
      <c r="A20" s="62"/>
      <c r="B20" s="238" t="s">
        <v>165</v>
      </c>
      <c r="C20" s="1"/>
      <c r="D20" s="1"/>
    </row>
    <row r="21" spans="1:4" ht="15.75">
      <c r="A21" s="62"/>
      <c r="B21" s="238" t="s">
        <v>166</v>
      </c>
      <c r="C21" s="1"/>
      <c r="D21" s="1"/>
    </row>
    <row r="22" spans="1:4" ht="15.75">
      <c r="A22" s="62"/>
      <c r="B22" s="238" t="s">
        <v>167</v>
      </c>
      <c r="C22" s="1"/>
      <c r="D22" s="1"/>
    </row>
    <row r="23" spans="1:4" s="101" customFormat="1" ht="18" hidden="1" customHeight="1">
      <c r="A23" s="99"/>
      <c r="B23" s="100" t="s">
        <v>168</v>
      </c>
    </row>
    <row r="24" spans="1:4" s="101" customFormat="1" ht="15.75" hidden="1" customHeight="1">
      <c r="A24" s="99"/>
      <c r="B24" s="102" t="s">
        <v>169</v>
      </c>
      <c r="C24" s="103"/>
      <c r="D24" s="103"/>
    </row>
    <row r="25" spans="1:4" ht="15.75">
      <c r="A25" s="62"/>
      <c r="B25" s="68" t="s">
        <v>170</v>
      </c>
      <c r="C25" s="1"/>
      <c r="D25" s="1"/>
    </row>
    <row r="26" spans="1:4" ht="15.75">
      <c r="A26" s="62"/>
      <c r="B26" s="68" t="s">
        <v>171</v>
      </c>
      <c r="C26" s="1"/>
      <c r="D26" s="1"/>
    </row>
    <row r="27" spans="1:4" ht="15.75">
      <c r="A27" s="67">
        <v>4</v>
      </c>
      <c r="B27" s="66" t="s">
        <v>172</v>
      </c>
      <c r="C27" s="1"/>
      <c r="D27" s="1"/>
    </row>
    <row r="28" spans="1:4" ht="15.75">
      <c r="A28" s="387"/>
      <c r="B28" s="238" t="s">
        <v>173</v>
      </c>
      <c r="C28" s="1"/>
      <c r="D28" s="1"/>
    </row>
    <row r="29" spans="1:4" ht="31.5">
      <c r="A29" s="62"/>
      <c r="B29" s="238" t="s">
        <v>174</v>
      </c>
      <c r="C29" s="1"/>
      <c r="D29" s="1"/>
    </row>
    <row r="30" spans="1:4" ht="31.5">
      <c r="A30" s="387"/>
      <c r="B30" s="238" t="s">
        <v>175</v>
      </c>
      <c r="C30" s="1"/>
    </row>
    <row r="31" spans="1:4" ht="31.5">
      <c r="A31" s="387"/>
      <c r="B31" s="238" t="s">
        <v>176</v>
      </c>
      <c r="C31" s="1"/>
      <c r="D31" s="1"/>
    </row>
    <row r="32" spans="1:4" ht="15.75">
      <c r="A32" s="387"/>
      <c r="B32" s="238" t="s">
        <v>177</v>
      </c>
      <c r="C32" s="1"/>
      <c r="D32" s="1"/>
    </row>
    <row r="33" spans="1:4" ht="15.75">
      <c r="A33" s="387"/>
      <c r="B33" s="238" t="s">
        <v>178</v>
      </c>
      <c r="C33" s="1"/>
      <c r="D33" s="1"/>
    </row>
    <row r="34" spans="1:4" ht="31.5">
      <c r="A34" s="387"/>
      <c r="B34" s="238" t="s">
        <v>179</v>
      </c>
      <c r="C34" s="1"/>
      <c r="D34" s="1"/>
    </row>
    <row r="35" spans="1:4" ht="15.75">
      <c r="A35" s="387"/>
      <c r="B35" s="238" t="s">
        <v>180</v>
      </c>
    </row>
    <row r="36" spans="1:4" ht="15.75">
      <c r="A36" s="67">
        <v>5</v>
      </c>
      <c r="B36" s="66" t="s">
        <v>181</v>
      </c>
      <c r="C36" s="1"/>
      <c r="D36" s="1"/>
    </row>
    <row r="37" spans="1:4" ht="15.75">
      <c r="A37" s="62"/>
      <c r="B37" s="238" t="s">
        <v>182</v>
      </c>
      <c r="C37" s="1"/>
      <c r="D37" s="1"/>
    </row>
    <row r="38" spans="1:4" ht="15.75">
      <c r="A38" s="62"/>
      <c r="B38" s="238" t="s">
        <v>183</v>
      </c>
      <c r="C38" s="1"/>
      <c r="D38" s="1"/>
    </row>
    <row r="39" spans="1:4" ht="15.75">
      <c r="A39" s="67">
        <v>6</v>
      </c>
      <c r="B39" s="66" t="s">
        <v>184</v>
      </c>
      <c r="C39" s="3"/>
      <c r="D39" s="1"/>
    </row>
    <row r="40" spans="1:4" ht="15.75">
      <c r="A40" s="62"/>
      <c r="B40" s="238" t="s">
        <v>185</v>
      </c>
      <c r="C40" s="1"/>
      <c r="D40" s="1"/>
    </row>
    <row r="41" spans="1:4" ht="15.75">
      <c r="A41" s="62"/>
      <c r="B41" s="238" t="s">
        <v>186</v>
      </c>
      <c r="C41" s="1"/>
      <c r="D41" s="1"/>
    </row>
    <row r="42" spans="1:4" ht="15.75">
      <c r="A42" s="62"/>
      <c r="B42" s="238" t="s">
        <v>187</v>
      </c>
      <c r="C42" s="1"/>
      <c r="D42" s="1"/>
    </row>
    <row r="43" spans="1:4" ht="15.75">
      <c r="A43" s="67">
        <v>7</v>
      </c>
      <c r="B43" s="66" t="s">
        <v>188</v>
      </c>
      <c r="C43" s="1"/>
      <c r="D43" s="1"/>
    </row>
    <row r="44" spans="1:4" ht="15.75">
      <c r="A44" s="62"/>
      <c r="B44" s="238" t="s">
        <v>189</v>
      </c>
      <c r="C44" s="1"/>
      <c r="D44" s="1"/>
    </row>
    <row r="45" spans="1:4" ht="15.75">
      <c r="A45" s="62"/>
      <c r="B45" s="238" t="s">
        <v>190</v>
      </c>
      <c r="C45" s="87"/>
      <c r="D45" s="1"/>
    </row>
    <row r="46" spans="1:4" ht="15.75">
      <c r="A46" s="67">
        <v>8</v>
      </c>
      <c r="B46" s="66" t="s">
        <v>191</v>
      </c>
      <c r="C46" s="1"/>
      <c r="D46" s="1"/>
    </row>
    <row r="47" spans="1:4" ht="15.75">
      <c r="A47" s="387"/>
      <c r="B47" s="238" t="s">
        <v>192</v>
      </c>
      <c r="C47" s="1"/>
      <c r="D47" s="1"/>
    </row>
    <row r="48" spans="1:4" ht="15.75">
      <c r="A48" s="67">
        <v>9</v>
      </c>
      <c r="B48" s="66" t="s">
        <v>193</v>
      </c>
      <c r="C48" s="1"/>
      <c r="D48" s="1"/>
    </row>
    <row r="49" spans="1:4" ht="15.75">
      <c r="A49" s="62"/>
      <c r="B49" s="238" t="s">
        <v>194</v>
      </c>
      <c r="C49" s="1"/>
      <c r="D49" s="1"/>
    </row>
    <row r="50" spans="1:4" ht="15.75">
      <c r="A50" s="67">
        <v>10</v>
      </c>
      <c r="B50" s="66" t="s">
        <v>195</v>
      </c>
      <c r="C50" s="1"/>
      <c r="D50" s="1"/>
    </row>
    <row r="51" spans="1:4" ht="31.5">
      <c r="A51" s="62"/>
      <c r="B51" s="238" t="s">
        <v>196</v>
      </c>
      <c r="C51" s="1"/>
      <c r="D51" s="1"/>
    </row>
    <row r="52" spans="1:4" ht="15.75">
      <c r="A52" s="67">
        <v>11</v>
      </c>
      <c r="B52" s="66" t="s">
        <v>197</v>
      </c>
      <c r="C52" s="1"/>
      <c r="D52" s="1"/>
    </row>
    <row r="53" spans="1:4" ht="15.75">
      <c r="A53" s="62"/>
      <c r="B53" s="238" t="s">
        <v>198</v>
      </c>
      <c r="C53" s="1"/>
      <c r="D53" s="1"/>
    </row>
    <row r="54" spans="1:4" ht="15.75">
      <c r="A54" s="67">
        <v>12</v>
      </c>
      <c r="B54" s="66" t="s">
        <v>199</v>
      </c>
      <c r="C54" s="1"/>
      <c r="D54" s="1"/>
    </row>
    <row r="55" spans="1:4" ht="15.75">
      <c r="A55" s="387"/>
      <c r="B55" s="238" t="s">
        <v>200</v>
      </c>
      <c r="C55" s="1"/>
      <c r="D55" s="1"/>
    </row>
    <row r="56" spans="1:4" ht="15.75">
      <c r="A56" s="387"/>
      <c r="B56" s="238" t="s">
        <v>201</v>
      </c>
      <c r="C56" s="1"/>
      <c r="D56" s="1"/>
    </row>
    <row r="57" spans="1:4" ht="15.75">
      <c r="A57" s="387"/>
      <c r="B57" s="238" t="s">
        <v>202</v>
      </c>
      <c r="C57" s="1"/>
      <c r="D57" s="1"/>
    </row>
    <row r="58" spans="1:4" ht="15.75">
      <c r="A58" s="62"/>
      <c r="B58" s="238" t="s">
        <v>203</v>
      </c>
      <c r="C58" s="1"/>
    </row>
    <row r="59" spans="1:4" ht="15.75">
      <c r="A59" s="62"/>
      <c r="B59" s="238" t="s">
        <v>204</v>
      </c>
      <c r="C59" s="1"/>
    </row>
    <row r="60" spans="1:4" ht="15.75">
      <c r="A60" s="62"/>
      <c r="B60" s="238" t="s">
        <v>205</v>
      </c>
      <c r="C60" s="1"/>
    </row>
    <row r="61" spans="1:4" ht="15.75">
      <c r="A61" s="387"/>
      <c r="B61" s="238" t="s">
        <v>206</v>
      </c>
      <c r="C61" s="1"/>
    </row>
    <row r="62" spans="1:4" ht="15.75">
      <c r="A62" s="62"/>
      <c r="B62" s="238" t="s">
        <v>207</v>
      </c>
      <c r="C62" s="1"/>
    </row>
    <row r="63" spans="1:4" ht="15.75">
      <c r="A63" s="62"/>
      <c r="B63" s="238" t="s">
        <v>208</v>
      </c>
      <c r="C63" s="1"/>
    </row>
    <row r="64" spans="1:4" ht="15.75">
      <c r="A64" s="67">
        <v>13</v>
      </c>
      <c r="B64" s="66" t="s">
        <v>209</v>
      </c>
      <c r="C64" s="1"/>
    </row>
    <row r="65" spans="1:4" ht="15.75">
      <c r="A65" s="62"/>
      <c r="B65" s="238" t="s">
        <v>210</v>
      </c>
      <c r="C65" s="1"/>
    </row>
    <row r="66" spans="1:4" ht="15.75">
      <c r="A66" s="62"/>
      <c r="B66" s="238" t="s">
        <v>211</v>
      </c>
      <c r="C66" s="1"/>
    </row>
    <row r="67" spans="1:4" ht="15.75">
      <c r="A67" s="67">
        <v>14</v>
      </c>
      <c r="B67" s="66" t="s">
        <v>212</v>
      </c>
      <c r="C67" s="1"/>
    </row>
    <row r="68" spans="1:4" ht="15.75">
      <c r="A68" s="62"/>
      <c r="B68" s="238" t="s">
        <v>213</v>
      </c>
      <c r="C68" s="1"/>
    </row>
    <row r="69" spans="1:4" ht="15.75">
      <c r="A69" s="62"/>
      <c r="B69" s="238" t="s">
        <v>214</v>
      </c>
      <c r="C69" s="1"/>
    </row>
    <row r="70" spans="1:4" ht="15.75">
      <c r="A70" s="387"/>
      <c r="B70" s="238" t="s">
        <v>215</v>
      </c>
      <c r="C70" s="1"/>
    </row>
    <row r="71" spans="1:4" ht="15.75">
      <c r="A71" s="67">
        <v>15</v>
      </c>
      <c r="B71" s="66" t="s">
        <v>216</v>
      </c>
      <c r="C71" s="1"/>
    </row>
    <row r="72" spans="1:4" ht="15.75">
      <c r="A72" s="387"/>
      <c r="B72" s="238" t="s">
        <v>217</v>
      </c>
      <c r="C72" s="1"/>
    </row>
    <row r="73" spans="1:4" ht="15.75">
      <c r="A73" s="62"/>
      <c r="B73" s="238" t="s">
        <v>218</v>
      </c>
      <c r="C73" s="1"/>
    </row>
    <row r="74" spans="1:4" ht="15.75">
      <c r="A74" s="62"/>
      <c r="B74" s="238" t="s">
        <v>219</v>
      </c>
      <c r="C74" s="1"/>
    </row>
    <row r="75" spans="1:4" ht="15.75">
      <c r="A75" s="387"/>
      <c r="B75" s="238" t="s">
        <v>220</v>
      </c>
      <c r="C75" s="1"/>
    </row>
    <row r="76" spans="1:4" ht="15.75">
      <c r="A76" s="67">
        <v>16</v>
      </c>
      <c r="B76" s="66" t="s">
        <v>221</v>
      </c>
      <c r="C76" s="1"/>
      <c r="D76" s="1"/>
    </row>
    <row r="77" spans="1:4" ht="15.75">
      <c r="A77" s="387"/>
      <c r="B77" s="238" t="s">
        <v>222</v>
      </c>
      <c r="C77" s="1"/>
    </row>
    <row r="78" spans="1:4" ht="15.75">
      <c r="A78" s="67">
        <v>17</v>
      </c>
      <c r="B78" s="66" t="s">
        <v>223</v>
      </c>
      <c r="C78" s="1"/>
    </row>
    <row r="79" spans="1:4" ht="15.75">
      <c r="A79" s="387"/>
      <c r="B79" s="238" t="s">
        <v>224</v>
      </c>
      <c r="C79" s="1"/>
    </row>
    <row r="80" spans="1:4" ht="15.75">
      <c r="A80" s="67">
        <v>18</v>
      </c>
      <c r="B80" s="66" t="s">
        <v>225</v>
      </c>
      <c r="C80" s="1"/>
    </row>
    <row r="81" spans="1:3" ht="15.75">
      <c r="A81" s="387"/>
      <c r="B81" s="238" t="s">
        <v>226</v>
      </c>
      <c r="C81" s="1"/>
    </row>
    <row r="82" spans="1:3" ht="15.75">
      <c r="A82" s="67">
        <v>19</v>
      </c>
      <c r="B82" s="66" t="s">
        <v>227</v>
      </c>
      <c r="C82" s="1"/>
    </row>
    <row r="83" spans="1:3" ht="15.75">
      <c r="A83" s="387"/>
      <c r="B83" s="238" t="s">
        <v>228</v>
      </c>
      <c r="C83" s="1"/>
    </row>
    <row r="84" spans="1:3" ht="15.75">
      <c r="A84" s="67">
        <v>20</v>
      </c>
      <c r="B84" s="66" t="s">
        <v>229</v>
      </c>
      <c r="C84" s="1"/>
    </row>
    <row r="85" spans="1:3" ht="15.75">
      <c r="A85" s="62"/>
      <c r="B85" s="238" t="s">
        <v>230</v>
      </c>
      <c r="C85" s="1"/>
    </row>
    <row r="86" spans="1:3" ht="15.75">
      <c r="A86" s="62"/>
      <c r="B86" s="238" t="s">
        <v>231</v>
      </c>
      <c r="C86" s="1"/>
    </row>
    <row r="87" spans="1:3" ht="15.75">
      <c r="A87" s="67">
        <v>21</v>
      </c>
      <c r="B87" s="66" t="s">
        <v>232</v>
      </c>
      <c r="C87" s="1"/>
    </row>
    <row r="88" spans="1:3" ht="15.75">
      <c r="A88" s="62"/>
      <c r="B88" s="238" t="s">
        <v>233</v>
      </c>
      <c r="C88" s="1"/>
    </row>
    <row r="89" spans="1:3" ht="31.5">
      <c r="A89" s="62"/>
      <c r="B89" s="238" t="s">
        <v>234</v>
      </c>
      <c r="C89" s="1"/>
    </row>
    <row r="90" spans="1:3" ht="31.5">
      <c r="A90" s="62"/>
      <c r="B90" s="238" t="s">
        <v>235</v>
      </c>
      <c r="C90" s="1"/>
    </row>
    <row r="91" spans="1:3" ht="15.75">
      <c r="A91" s="67">
        <v>22</v>
      </c>
      <c r="B91" s="66" t="s">
        <v>236</v>
      </c>
      <c r="C91" s="1"/>
    </row>
    <row r="92" spans="1:3" ht="15.75">
      <c r="A92" s="62"/>
      <c r="B92" s="238" t="s">
        <v>237</v>
      </c>
      <c r="C92" s="1"/>
    </row>
    <row r="93" spans="1:3" ht="15.75">
      <c r="A93" s="62"/>
      <c r="B93" s="238" t="s">
        <v>238</v>
      </c>
      <c r="C93" s="1"/>
    </row>
    <row r="94" spans="1:3" ht="15.75">
      <c r="A94" s="62"/>
      <c r="B94" s="238" t="s">
        <v>239</v>
      </c>
      <c r="C94" s="1"/>
    </row>
    <row r="95" spans="1:3" ht="15.75">
      <c r="A95" s="67">
        <v>23</v>
      </c>
      <c r="B95" s="66" t="s">
        <v>240</v>
      </c>
      <c r="C95" s="1"/>
    </row>
    <row r="96" spans="1:3" ht="15.75">
      <c r="A96" s="62"/>
      <c r="B96" s="68" t="s">
        <v>241</v>
      </c>
      <c r="C96" s="1"/>
    </row>
    <row r="97" spans="1:3" ht="15.75">
      <c r="A97" s="62"/>
      <c r="B97" s="238" t="s">
        <v>242</v>
      </c>
      <c r="C97" s="1"/>
    </row>
    <row r="98" spans="1:3" ht="15.75">
      <c r="A98" s="62"/>
      <c r="B98" s="238" t="s">
        <v>243</v>
      </c>
      <c r="C98" s="1"/>
    </row>
    <row r="99" spans="1:3" ht="15.75">
      <c r="A99" s="62"/>
      <c r="B99" s="238" t="s">
        <v>244</v>
      </c>
      <c r="C99" s="1"/>
    </row>
    <row r="100" spans="1:3" ht="15.75">
      <c r="A100" s="62"/>
      <c r="B100" s="238" t="s">
        <v>245</v>
      </c>
      <c r="C100" s="1"/>
    </row>
    <row r="101" spans="1:3" ht="15.75">
      <c r="A101" s="67">
        <v>24</v>
      </c>
      <c r="B101" s="66" t="s">
        <v>246</v>
      </c>
      <c r="C101" s="1"/>
    </row>
    <row r="102" spans="1:3" ht="15.75">
      <c r="A102" s="387"/>
      <c r="B102" s="238" t="s">
        <v>247</v>
      </c>
      <c r="C102" s="1"/>
    </row>
    <row r="103" spans="1:3" ht="15.75">
      <c r="A103" s="387"/>
      <c r="B103" s="238" t="s">
        <v>248</v>
      </c>
      <c r="C103" s="1"/>
    </row>
    <row r="104" spans="1:3" ht="15.75">
      <c r="A104" s="67">
        <v>25</v>
      </c>
      <c r="B104" s="88" t="s">
        <v>249</v>
      </c>
      <c r="C104" s="1"/>
    </row>
    <row r="105" spans="1:3" ht="15.75">
      <c r="A105" s="387"/>
      <c r="B105" s="238" t="s">
        <v>250</v>
      </c>
      <c r="C105" s="1"/>
    </row>
    <row r="106" spans="1:3" ht="15.75">
      <c r="A106" s="387"/>
      <c r="B106" s="238" t="s">
        <v>251</v>
      </c>
      <c r="C106" s="1"/>
    </row>
    <row r="107" spans="1:3" ht="15.75">
      <c r="A107" s="67">
        <v>26</v>
      </c>
      <c r="B107" s="66" t="s">
        <v>252</v>
      </c>
      <c r="C107" s="1"/>
    </row>
    <row r="108" spans="1:3" ht="15.75">
      <c r="A108" s="62"/>
      <c r="B108" s="238" t="s">
        <v>253</v>
      </c>
      <c r="C108" s="1"/>
    </row>
    <row r="109" spans="1:3" ht="15.75">
      <c r="A109" s="62"/>
      <c r="B109" s="238" t="s">
        <v>254</v>
      </c>
      <c r="C109" s="1"/>
    </row>
    <row r="110" spans="1:3" ht="15.75">
      <c r="A110" s="62"/>
      <c r="B110" s="238" t="s">
        <v>255</v>
      </c>
      <c r="C110" s="1"/>
    </row>
    <row r="111" spans="1:3" ht="15.75">
      <c r="A111" s="62"/>
      <c r="B111" s="238" t="s">
        <v>256</v>
      </c>
      <c r="C111" s="1"/>
    </row>
    <row r="112" spans="1:3" ht="15.75">
      <c r="A112" s="67">
        <v>27</v>
      </c>
      <c r="B112" s="66" t="s">
        <v>257</v>
      </c>
      <c r="C112" s="1"/>
    </row>
    <row r="113" spans="1:3" ht="15.75">
      <c r="A113" s="62"/>
      <c r="B113" s="238" t="s">
        <v>258</v>
      </c>
      <c r="C113" s="1"/>
    </row>
    <row r="114" spans="1:3" ht="15.75">
      <c r="A114" s="62"/>
      <c r="B114" s="238" t="s">
        <v>259</v>
      </c>
      <c r="C114" s="1"/>
    </row>
    <row r="115" spans="1:3" ht="15.75">
      <c r="A115" s="62"/>
      <c r="B115" s="68" t="s">
        <v>260</v>
      </c>
      <c r="C115" s="1"/>
    </row>
    <row r="116" spans="1:3" ht="31.5">
      <c r="A116" s="62"/>
      <c r="B116" s="238" t="s">
        <v>261</v>
      </c>
      <c r="C116" s="1"/>
    </row>
    <row r="117" spans="1:3" ht="15.75">
      <c r="A117" s="62"/>
      <c r="B117" s="64" t="s">
        <v>262</v>
      </c>
      <c r="C117" s="1"/>
    </row>
    <row r="118" spans="1:3" ht="15.75">
      <c r="A118" s="62"/>
      <c r="B118" s="64" t="s">
        <v>263</v>
      </c>
      <c r="C118" s="1"/>
    </row>
    <row r="119" spans="1:3" ht="15.75">
      <c r="A119" s="62"/>
      <c r="B119" s="238" t="s">
        <v>264</v>
      </c>
      <c r="C119" s="1"/>
    </row>
    <row r="120" spans="1:3" ht="15.75">
      <c r="A120" s="62"/>
      <c r="B120" s="68" t="s">
        <v>265</v>
      </c>
      <c r="C120" s="1"/>
    </row>
    <row r="121" spans="1:3" ht="15.75">
      <c r="A121" s="62"/>
      <c r="B121" s="238" t="s">
        <v>266</v>
      </c>
      <c r="C121" s="1"/>
    </row>
    <row r="122" spans="1:3" ht="31.5">
      <c r="A122" s="62"/>
      <c r="B122" s="68" t="s">
        <v>267</v>
      </c>
    </row>
    <row r="123" spans="1:3" ht="31.5">
      <c r="A123" s="62"/>
      <c r="B123" s="238" t="s">
        <v>268</v>
      </c>
    </row>
    <row r="124" spans="1:3" ht="15.75">
      <c r="A124" s="67">
        <v>28</v>
      </c>
      <c r="B124" s="66" t="s">
        <v>269</v>
      </c>
    </row>
    <row r="125" spans="1:3" ht="15.75">
      <c r="A125" s="62"/>
      <c r="B125" s="238" t="s">
        <v>270</v>
      </c>
    </row>
    <row r="126" spans="1:3" ht="15.75">
      <c r="A126" s="62"/>
      <c r="B126" s="238" t="s">
        <v>271</v>
      </c>
    </row>
    <row r="127" spans="1:3" ht="15.75">
      <c r="A127" s="67">
        <v>29</v>
      </c>
      <c r="B127" s="66"/>
    </row>
    <row r="128" spans="1:3" ht="15.75">
      <c r="A128" s="67"/>
      <c r="B128" s="238" t="s">
        <v>272</v>
      </c>
    </row>
    <row r="129" spans="1:2" ht="15.75">
      <c r="A129" s="67">
        <v>30</v>
      </c>
      <c r="B129" s="66" t="s">
        <v>273</v>
      </c>
    </row>
    <row r="130" spans="1:2" ht="15.75">
      <c r="A130" s="62"/>
      <c r="B130" s="238" t="s">
        <v>274</v>
      </c>
    </row>
  </sheetData>
  <mergeCells count="8">
    <mergeCell ref="A3:B4"/>
    <mergeCell ref="A1:B2"/>
    <mergeCell ref="A10:B10"/>
    <mergeCell ref="A5:B5"/>
    <mergeCell ref="A6:B6"/>
    <mergeCell ref="A7:B7"/>
    <mergeCell ref="A8:B8"/>
    <mergeCell ref="A9:B9"/>
  </mergeCells>
  <phoneticPr fontId="34" type="noConversion"/>
  <pageMargins left="0.7" right="0.7" top="0.75" bottom="0.75" header="0.3" footer="0.3"/>
  <pageSetup scale="6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7FB5-EB66-4E09-9737-CACA29707982}">
  <dimension ref="A1:F25"/>
  <sheetViews>
    <sheetView workbookViewId="0">
      <selection activeCell="D4" sqref="D4"/>
    </sheetView>
  </sheetViews>
  <sheetFormatPr defaultColWidth="8.85546875" defaultRowHeight="15"/>
  <cols>
    <col min="1" max="1" width="21.85546875" bestFit="1" customWidth="1"/>
    <col min="2" max="2" width="4.85546875" bestFit="1" customWidth="1"/>
    <col min="3" max="3" width="10.7109375" bestFit="1" customWidth="1"/>
    <col min="4" max="4" width="13.42578125" bestFit="1" customWidth="1"/>
    <col min="5" max="5" width="9.5703125" bestFit="1" customWidth="1"/>
    <col min="6" max="6" width="13.42578125" bestFit="1" customWidth="1"/>
  </cols>
  <sheetData>
    <row r="1" spans="1:6">
      <c r="A1" t="s">
        <v>275</v>
      </c>
    </row>
    <row r="3" spans="1:6">
      <c r="A3" s="451"/>
      <c r="B3" s="451" t="s">
        <v>276</v>
      </c>
      <c r="C3" s="452" t="s">
        <v>277</v>
      </c>
      <c r="D3" s="452" t="s">
        <v>278</v>
      </c>
      <c r="E3" s="453" t="s">
        <v>279</v>
      </c>
      <c r="F3" s="453" t="s">
        <v>280</v>
      </c>
    </row>
    <row r="4" spans="1:6">
      <c r="A4" s="454" t="s">
        <v>281</v>
      </c>
      <c r="B4" s="455"/>
      <c r="C4" s="456"/>
      <c r="D4" s="450"/>
      <c r="E4" s="450"/>
      <c r="F4" s="457"/>
    </row>
    <row r="5" spans="1:6">
      <c r="A5" s="454" t="s">
        <v>282</v>
      </c>
      <c r="B5" s="455"/>
      <c r="C5" s="353">
        <v>0.5</v>
      </c>
      <c r="D5" s="458" t="s">
        <v>283</v>
      </c>
      <c r="E5" s="459">
        <f>E4*C5</f>
        <v>0</v>
      </c>
      <c r="F5" s="458">
        <f>SUM(D5:E5)</f>
        <v>0</v>
      </c>
    </row>
    <row r="6" spans="1:6">
      <c r="A6" s="454" t="s">
        <v>284</v>
      </c>
      <c r="B6" s="455"/>
      <c r="C6" s="353">
        <v>0.1</v>
      </c>
      <c r="D6" s="459">
        <f>D4*C6</f>
        <v>0</v>
      </c>
      <c r="E6" s="458" t="s">
        <v>283</v>
      </c>
      <c r="F6" s="458">
        <f t="shared" ref="F6:F8" si="0">SUM(D6:E6)</f>
        <v>0</v>
      </c>
    </row>
    <row r="7" spans="1:6">
      <c r="A7" s="454" t="s">
        <v>285</v>
      </c>
      <c r="B7" s="384"/>
      <c r="C7" s="353">
        <v>0.25</v>
      </c>
      <c r="D7" s="459" t="str">
        <f>IF(B7="Yes",C7*D4,"N/A")</f>
        <v>N/A</v>
      </c>
      <c r="E7" s="458" t="str">
        <f>IF(B7="Yes",C7*E4,"N/A")</f>
        <v>N/A</v>
      </c>
      <c r="F7" s="458">
        <f t="shared" si="0"/>
        <v>0</v>
      </c>
    </row>
    <row r="8" spans="1:6">
      <c r="A8" s="454" t="s">
        <v>286</v>
      </c>
      <c r="B8" s="384"/>
      <c r="C8" s="384" t="s">
        <v>287</v>
      </c>
      <c r="D8" s="459" t="str">
        <f>IF(AND(B8="Yes",C8&lt;&gt;"Select %"),D4*VLOOKUP(C8,China_Duty,2,FALSE),"N/A")</f>
        <v>N/A</v>
      </c>
      <c r="E8" s="459" t="str">
        <f>IF(AND(B8="Yes",C8&lt;&gt;"Select %"),E4*VLOOKUP(C8,China_Duty,2,FALSE),"N/A")</f>
        <v>N/A</v>
      </c>
      <c r="F8" s="458">
        <f t="shared" si="0"/>
        <v>0</v>
      </c>
    </row>
    <row r="9" spans="1:6">
      <c r="A9" s="460" t="s">
        <v>288</v>
      </c>
      <c r="B9" s="460"/>
      <c r="C9" s="454"/>
      <c r="D9" s="454"/>
      <c r="E9" s="454"/>
      <c r="F9" s="461">
        <f>SUM(F5:F8)</f>
        <v>0</v>
      </c>
    </row>
    <row r="12" spans="1:6">
      <c r="A12" s="462" t="s">
        <v>289</v>
      </c>
    </row>
    <row r="13" spans="1:6">
      <c r="A13" s="630" t="s">
        <v>290</v>
      </c>
      <c r="B13" s="630"/>
      <c r="C13" s="630"/>
      <c r="D13" s="630"/>
      <c r="E13" s="630"/>
      <c r="F13" s="630"/>
    </row>
    <row r="14" spans="1:6">
      <c r="A14" s="630"/>
      <c r="B14" s="630"/>
      <c r="C14" s="630"/>
      <c r="D14" s="630"/>
      <c r="E14" s="630"/>
      <c r="F14" s="630"/>
    </row>
    <row r="15" spans="1:6">
      <c r="A15" s="630"/>
      <c r="B15" s="630"/>
      <c r="C15" s="630"/>
      <c r="D15" s="630"/>
      <c r="E15" s="630"/>
      <c r="F15" s="630"/>
    </row>
    <row r="16" spans="1:6">
      <c r="A16" s="630"/>
      <c r="B16" s="630"/>
      <c r="C16" s="630"/>
      <c r="D16" s="630"/>
      <c r="E16" s="630"/>
      <c r="F16" s="630"/>
    </row>
    <row r="17" spans="1:6">
      <c r="A17" s="630"/>
      <c r="B17" s="630"/>
      <c r="C17" s="630"/>
      <c r="D17" s="630"/>
      <c r="E17" s="630"/>
      <c r="F17" s="630"/>
    </row>
    <row r="18" spans="1:6">
      <c r="A18" s="630"/>
      <c r="B18" s="630"/>
      <c r="C18" s="630"/>
      <c r="D18" s="630"/>
      <c r="E18" s="630"/>
      <c r="F18" s="630"/>
    </row>
    <row r="19" spans="1:6">
      <c r="A19" s="463"/>
      <c r="B19" s="463"/>
      <c r="C19" s="463"/>
      <c r="D19" s="463"/>
      <c r="E19" s="463"/>
      <c r="F19" s="463"/>
    </row>
    <row r="20" spans="1:6">
      <c r="A20" s="630" t="s">
        <v>291</v>
      </c>
      <c r="B20" s="630"/>
      <c r="C20" s="630"/>
      <c r="D20" s="630"/>
      <c r="E20" s="630"/>
      <c r="F20" s="630"/>
    </row>
    <row r="21" spans="1:6">
      <c r="A21" s="630"/>
      <c r="B21" s="630"/>
      <c r="C21" s="630"/>
      <c r="D21" s="630"/>
      <c r="E21" s="630"/>
      <c r="F21" s="630"/>
    </row>
    <row r="22" spans="1:6">
      <c r="A22" s="630"/>
      <c r="B22" s="630"/>
      <c r="C22" s="630"/>
      <c r="D22" s="630"/>
      <c r="E22" s="630"/>
      <c r="F22" s="630"/>
    </row>
    <row r="23" spans="1:6">
      <c r="A23" s="630"/>
      <c r="B23" s="630"/>
      <c r="C23" s="630"/>
      <c r="D23" s="630"/>
      <c r="E23" s="630"/>
      <c r="F23" s="630"/>
    </row>
    <row r="24" spans="1:6">
      <c r="A24" s="630"/>
      <c r="B24" s="630"/>
      <c r="C24" s="630"/>
      <c r="D24" s="630"/>
      <c r="E24" s="630"/>
      <c r="F24" s="630"/>
    </row>
    <row r="25" spans="1:6">
      <c r="A25" s="630"/>
      <c r="B25" s="630"/>
      <c r="C25" s="630"/>
      <c r="D25" s="630"/>
      <c r="E25" s="630"/>
      <c r="F25" s="630"/>
    </row>
  </sheetData>
  <sheetProtection algorithmName="SHA-512" hashValue="2tidQPrfouRIGBJkPeeEAzTJhD/XhYEjKx00+XL+KiKcRjHNj2h5U9MGvcOFBB22hHtl7IeUdwTmEVojRAs+2w==" saltValue="IqfQ0JEGXsgnVZIpuBwJSA==" spinCount="100000" sheet="1" objects="1" scenarios="1" selectLockedCells="1"/>
  <mergeCells count="2">
    <mergeCell ref="A13:F18"/>
    <mergeCell ref="A20:F25"/>
  </mergeCells>
  <conditionalFormatting sqref="B7:B8">
    <cfRule type="notContainsBlanks" dxfId="1" priority="3">
      <formula>LEN(TRIM(B7))&gt;0</formula>
    </cfRule>
  </conditionalFormatting>
  <conditionalFormatting sqref="C8">
    <cfRule type="notContainsBlanks" dxfId="0" priority="1">
      <formula>LEN(TRIM(C8))&gt;0</formula>
    </cfRule>
  </conditionalFormatting>
  <dataValidations count="1">
    <dataValidation type="list" allowBlank="1" showInputMessage="1" showErrorMessage="1" sqref="B7:B8" xr:uid="{339FDF44-C338-4042-86B5-9519071F68F0}">
      <formula1>yes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D743980-BABD-48AF-9340-F300208A0637}">
          <x14:formula1>
            <xm:f>Data!$H$22:$H$25</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D1:Q120"/>
  <sheetViews>
    <sheetView zoomScale="70" zoomScaleNormal="70" workbookViewId="0">
      <selection activeCell="H23" sqref="H23"/>
    </sheetView>
  </sheetViews>
  <sheetFormatPr defaultColWidth="8.7109375" defaultRowHeight="15"/>
  <cols>
    <col min="1" max="1" width="17.42578125" bestFit="1" customWidth="1"/>
    <col min="4" max="4" width="10.42578125" style="62" bestFit="1" customWidth="1"/>
    <col min="7" max="7" width="30.28515625" customWidth="1"/>
    <col min="8" max="8" width="27.7109375" customWidth="1"/>
    <col min="9" max="9" width="47.7109375" customWidth="1"/>
    <col min="10" max="10" width="8.28515625" customWidth="1"/>
    <col min="11" max="11" width="10.28515625" style="62" bestFit="1" customWidth="1"/>
    <col min="12" max="12" width="10.28515625" style="62" customWidth="1"/>
    <col min="13" max="13" width="11" style="62" customWidth="1"/>
  </cols>
  <sheetData>
    <row r="1" spans="5:16" ht="15.75" thickBot="1">
      <c r="E1" s="2"/>
      <c r="F1" s="165" t="s">
        <v>292</v>
      </c>
      <c r="M1"/>
    </row>
    <row r="2" spans="5:16" ht="15.75" thickBot="1">
      <c r="E2" s="2"/>
      <c r="F2" s="166">
        <v>1</v>
      </c>
      <c r="J2" s="183" t="s">
        <v>293</v>
      </c>
      <c r="K2" s="184"/>
      <c r="L2" s="184"/>
      <c r="M2" s="184"/>
      <c r="N2" s="184"/>
      <c r="O2" s="184"/>
      <c r="P2" s="188"/>
    </row>
    <row r="3" spans="5:16">
      <c r="E3" s="2"/>
      <c r="F3" s="167">
        <v>2</v>
      </c>
      <c r="J3" s="189"/>
      <c r="K3" s="190" t="s">
        <v>98</v>
      </c>
      <c r="L3" s="191"/>
      <c r="M3" s="190" t="s">
        <v>99</v>
      </c>
      <c r="N3" s="191"/>
      <c r="O3" s="190" t="s">
        <v>100</v>
      </c>
      <c r="P3" s="192"/>
    </row>
    <row r="4" spans="5:16">
      <c r="E4" s="2"/>
      <c r="F4" s="167">
        <v>3</v>
      </c>
      <c r="J4" s="176"/>
      <c r="K4" s="179">
        <f>SUM('Quote Sheet'!$K$52:$K$54,'Quote Sheet'!$K$56:$K$57)</f>
        <v>0</v>
      </c>
      <c r="L4" s="177"/>
      <c r="M4" s="179">
        <f>SUM('Quote Sheet'!$M$52:$M$54,'Quote Sheet'!$M$56:$M$57)</f>
        <v>0</v>
      </c>
      <c r="N4" s="180"/>
      <c r="O4" s="179">
        <f>SUM('Quote Sheet'!$O$52:$O$54,'Quote Sheet'!$O$56:$O$57)</f>
        <v>0</v>
      </c>
      <c r="P4" s="178"/>
    </row>
    <row r="5" spans="5:16">
      <c r="E5" s="2"/>
      <c r="F5" s="167">
        <v>4</v>
      </c>
      <c r="J5" s="193" t="s">
        <v>138</v>
      </c>
      <c r="K5" s="181">
        <f>VLOOKUP(J5,FreightRate,2,FALSE)</f>
        <v>13.958724202626641</v>
      </c>
      <c r="L5" s="181" t="e">
        <f>K5*('Quote Sheet'!$H$50/'Quote Sheet'!$F$48)</f>
        <v>#VALUE!</v>
      </c>
      <c r="M5" s="181">
        <f>VLOOKUP(J5,FreightRate,3,FALSE)</f>
        <v>27.20075046904315</v>
      </c>
      <c r="N5" s="181" t="e">
        <f>M5*('Quote Sheet'!$H$50/'Quote Sheet'!$F$48)</f>
        <v>#VALUE!</v>
      </c>
      <c r="O5" s="181">
        <f>VLOOKUP(J5,FreightRate,4,FALSE)</f>
        <v>23.088180112570356</v>
      </c>
      <c r="P5" s="186" t="e">
        <f>O5*('Quote Sheet'!$H$50/'Quote Sheet'!$F$48)</f>
        <v>#VALUE!</v>
      </c>
    </row>
    <row r="6" spans="5:16">
      <c r="E6" s="2"/>
      <c r="F6" s="167">
        <v>5</v>
      </c>
      <c r="J6" s="193">
        <v>20</v>
      </c>
      <c r="K6" s="181">
        <f>VLOOKUP(J6,FreightRate,2,FALSE)</f>
        <v>2.976</v>
      </c>
      <c r="L6" s="181" t="e">
        <f>K6*('Quote Sheet'!$H$50/'Quote Sheet'!$F$48)</f>
        <v>#VALUE!</v>
      </c>
      <c r="M6" s="181">
        <f>VLOOKUP(J6,FreightRate,3,FALSE)</f>
        <v>5.7992000000000008</v>
      </c>
      <c r="N6" s="181" t="e">
        <f>M6*('Quote Sheet'!$H$50/'Quote Sheet'!$F$48)</f>
        <v>#VALUE!</v>
      </c>
      <c r="O6" s="181">
        <f>VLOOKUP(J6,FreightRate,4,FALSE)</f>
        <v>4.9224000000000006</v>
      </c>
      <c r="P6" s="186" t="e">
        <f>O6*('Quote Sheet'!$H$50/'Quote Sheet'!$F$48)</f>
        <v>#VALUE!</v>
      </c>
    </row>
    <row r="7" spans="5:16">
      <c r="E7" s="2"/>
      <c r="F7" s="167">
        <v>6</v>
      </c>
      <c r="J7" s="193" t="s">
        <v>82</v>
      </c>
      <c r="K7" s="181">
        <f>VLOOKUP(J7,FreightRate,2,FALSE)</f>
        <v>1.86</v>
      </c>
      <c r="L7" s="181" t="e">
        <f>K7*('Quote Sheet'!$H$50/'Quote Sheet'!$F$48)</f>
        <v>#VALUE!</v>
      </c>
      <c r="M7" s="181">
        <f>VLOOKUP(J7,FreightRate,3,FALSE)</f>
        <v>3.6244999999999998</v>
      </c>
      <c r="N7" s="181" t="e">
        <f>M7*('Quote Sheet'!$H$50/'Quote Sheet'!$F$48)</f>
        <v>#VALUE!</v>
      </c>
      <c r="O7" s="181">
        <f>VLOOKUP(J7,FreightRate,4,FALSE)</f>
        <v>3.0764999999999998</v>
      </c>
      <c r="P7" s="186" t="e">
        <f>O7*('Quote Sheet'!$H$50/'Quote Sheet'!$F$48)</f>
        <v>#VALUE!</v>
      </c>
    </row>
    <row r="8" spans="5:16">
      <c r="E8" s="2"/>
      <c r="F8" s="167">
        <v>7.0000000000000009</v>
      </c>
      <c r="J8" s="193" t="s">
        <v>294</v>
      </c>
      <c r="K8" s="181">
        <f>VLOOKUP(J8,FreightRate,2,FALSE)</f>
        <v>1.8195652173913044</v>
      </c>
      <c r="L8" s="181" t="e">
        <f>K8*('Quote Sheet'!$H$50/'Quote Sheet'!$F$48)</f>
        <v>#VALUE!</v>
      </c>
      <c r="M8" s="181">
        <f>VLOOKUP(J8,FreightRate,3,FALSE)</f>
        <v>3.5457065217391306</v>
      </c>
      <c r="N8" s="181" t="e">
        <f>M8*('Quote Sheet'!$H$50/'Quote Sheet'!$F$48)</f>
        <v>#VALUE!</v>
      </c>
      <c r="O8" s="181">
        <f>VLOOKUP(J8,FreightRate,4,FALSE)</f>
        <v>3.0096195652173914</v>
      </c>
      <c r="P8" s="186" t="e">
        <f>O8*('Quote Sheet'!$H$50/'Quote Sheet'!$F$48)</f>
        <v>#VALUE!</v>
      </c>
    </row>
    <row r="9" spans="5:16" ht="15.75" thickBot="1">
      <c r="E9" s="2"/>
      <c r="F9" s="167">
        <v>8</v>
      </c>
      <c r="J9" s="194" t="s">
        <v>295</v>
      </c>
      <c r="K9" s="182">
        <f>VLOOKUP(J9,FreightRate,2,FALSE)</f>
        <v>1.7546646795827125</v>
      </c>
      <c r="L9" s="182" t="e">
        <f>K9*('Quote Sheet'!$H$50/'Quote Sheet'!$F$48)</f>
        <v>#VALUE!</v>
      </c>
      <c r="M9" s="182">
        <f>VLOOKUP(J9,FreightRate,3,FALSE)</f>
        <v>3.4192377049180331</v>
      </c>
      <c r="N9" s="182" t="e">
        <f>M9*('Quote Sheet'!$H$50/'Quote Sheet'!$F$48)</f>
        <v>#VALUE!</v>
      </c>
      <c r="O9" s="182">
        <f>VLOOKUP(J9,FreightRate,4,FALSE)</f>
        <v>2.9022719821162446</v>
      </c>
      <c r="P9" s="187" t="e">
        <f>O9*('Quote Sheet'!$H$50/'Quote Sheet'!$F$48)</f>
        <v>#VALUE!</v>
      </c>
    </row>
    <row r="10" spans="5:16" ht="15.75" thickBot="1">
      <c r="E10" s="2"/>
      <c r="F10" s="167">
        <v>9</v>
      </c>
    </row>
    <row r="11" spans="5:16">
      <c r="E11" s="2"/>
      <c r="F11" s="167">
        <v>10</v>
      </c>
      <c r="H11" s="752" t="s">
        <v>296</v>
      </c>
      <c r="I11" s="753"/>
      <c r="K11" s="385" t="s">
        <v>297</v>
      </c>
      <c r="L11" s="221"/>
    </row>
    <row r="12" spans="5:16">
      <c r="E12" s="2"/>
      <c r="F12" s="167">
        <v>11</v>
      </c>
      <c r="H12" s="215" t="s">
        <v>298</v>
      </c>
      <c r="I12" s="215" t="s">
        <v>299</v>
      </c>
      <c r="K12" s="385"/>
      <c r="L12" s="221"/>
    </row>
    <row r="13" spans="5:16">
      <c r="E13" s="2"/>
      <c r="F13" s="167">
        <v>12</v>
      </c>
      <c r="H13" s="220" t="s">
        <v>300</v>
      </c>
      <c r="I13" s="219" t="s">
        <v>301</v>
      </c>
      <c r="L13" s="221"/>
    </row>
    <row r="14" spans="5:16" ht="36">
      <c r="E14" s="2"/>
      <c r="F14" s="167">
        <v>13</v>
      </c>
      <c r="H14" s="216" t="s">
        <v>302</v>
      </c>
      <c r="I14" s="217" t="s">
        <v>303</v>
      </c>
      <c r="K14" s="386"/>
      <c r="L14" s="221"/>
    </row>
    <row r="15" spans="5:16" ht="36">
      <c r="E15" s="2"/>
      <c r="F15" s="167">
        <v>14.000000000000002</v>
      </c>
      <c r="H15" s="216" t="s">
        <v>304</v>
      </c>
      <c r="I15" s="217" t="s">
        <v>305</v>
      </c>
      <c r="K15" s="385"/>
      <c r="L15" s="221"/>
    </row>
    <row r="16" spans="5:16" ht="36">
      <c r="E16" s="2"/>
      <c r="F16" s="167">
        <v>15</v>
      </c>
      <c r="H16" s="218" t="s">
        <v>306</v>
      </c>
      <c r="I16" s="217" t="s">
        <v>307</v>
      </c>
      <c r="K16" s="385"/>
      <c r="L16" s="221"/>
    </row>
    <row r="17" spans="5:17" ht="36">
      <c r="E17" s="2"/>
      <c r="F17" s="167">
        <v>16</v>
      </c>
      <c r="H17" s="216" t="s">
        <v>308</v>
      </c>
      <c r="I17" s="217" t="s">
        <v>309</v>
      </c>
      <c r="K17" s="385"/>
      <c r="L17" s="221"/>
    </row>
    <row r="18" spans="5:17" ht="36">
      <c r="E18" s="2"/>
      <c r="F18" s="167">
        <v>17</v>
      </c>
      <c r="H18" s="216" t="s">
        <v>310</v>
      </c>
      <c r="I18" s="217" t="s">
        <v>311</v>
      </c>
      <c r="K18"/>
      <c r="L18" s="221"/>
    </row>
    <row r="19" spans="5:17">
      <c r="E19" s="2"/>
      <c r="F19" s="167">
        <v>18</v>
      </c>
      <c r="K19"/>
      <c r="L19" s="221"/>
    </row>
    <row r="20" spans="5:17" ht="15.75" thickBot="1">
      <c r="E20" s="2"/>
      <c r="F20" s="167">
        <v>19</v>
      </c>
      <c r="K20"/>
      <c r="L20" s="221"/>
    </row>
    <row r="21" spans="5:17">
      <c r="E21" s="2"/>
      <c r="F21" s="167">
        <v>20</v>
      </c>
      <c r="H21" s="196" t="s">
        <v>312</v>
      </c>
      <c r="I21" s="175"/>
      <c r="K21"/>
      <c r="L21" s="221"/>
    </row>
    <row r="22" spans="5:17">
      <c r="E22" s="2"/>
      <c r="F22" s="167">
        <v>21</v>
      </c>
      <c r="H22" s="448" t="s">
        <v>287</v>
      </c>
      <c r="I22" s="173"/>
      <c r="K22"/>
      <c r="L22" s="221"/>
    </row>
    <row r="23" spans="5:17" ht="15.75" thickBot="1">
      <c r="E23" s="2"/>
      <c r="F23" s="167">
        <v>24</v>
      </c>
      <c r="H23" s="448" t="s">
        <v>313</v>
      </c>
      <c r="I23" s="173">
        <v>0</v>
      </c>
      <c r="K23"/>
      <c r="O23" s="177"/>
      <c r="Q23" s="185"/>
    </row>
    <row r="24" spans="5:17">
      <c r="E24" s="2"/>
      <c r="F24" s="167">
        <v>25</v>
      </c>
      <c r="G24" s="169" t="s">
        <v>57</v>
      </c>
      <c r="H24" s="448" t="s">
        <v>314</v>
      </c>
      <c r="I24" s="173">
        <v>7.4999999999999997E-2</v>
      </c>
      <c r="M24" s="177"/>
      <c r="N24" s="177"/>
      <c r="O24" s="177"/>
      <c r="Q24" s="177"/>
    </row>
    <row r="25" spans="5:17" ht="15.75" thickBot="1">
      <c r="E25" s="2"/>
      <c r="F25" s="167">
        <v>26</v>
      </c>
      <c r="G25" s="170" t="s">
        <v>315</v>
      </c>
      <c r="H25" s="449" t="s">
        <v>316</v>
      </c>
      <c r="I25" s="174">
        <v>0.25</v>
      </c>
      <c r="M25" s="177"/>
      <c r="N25" s="177"/>
      <c r="O25" s="177"/>
      <c r="Q25" s="177"/>
    </row>
    <row r="26" spans="5:17" ht="15.75" thickBot="1">
      <c r="E26" s="2"/>
      <c r="F26" s="167">
        <v>27</v>
      </c>
      <c r="G26" s="171" t="s">
        <v>317</v>
      </c>
      <c r="M26" s="177"/>
      <c r="N26" s="177"/>
      <c r="O26" s="177"/>
      <c r="Q26" s="177"/>
    </row>
    <row r="27" spans="5:17">
      <c r="E27" s="2"/>
      <c r="F27" s="167">
        <v>28.000000000000004</v>
      </c>
      <c r="G27" s="171" t="s">
        <v>318</v>
      </c>
      <c r="H27" s="196" t="s">
        <v>319</v>
      </c>
      <c r="I27" s="175" t="s">
        <v>320</v>
      </c>
      <c r="M27" s="177"/>
      <c r="N27" s="177"/>
      <c r="O27" s="177"/>
      <c r="Q27" s="177"/>
    </row>
    <row r="28" spans="5:17">
      <c r="E28" s="2"/>
      <c r="F28" s="167">
        <v>28.999999999999996</v>
      </c>
      <c r="G28" t="s">
        <v>321</v>
      </c>
      <c r="H28" s="197" t="s">
        <v>138</v>
      </c>
      <c r="I28" s="173">
        <v>2000</v>
      </c>
      <c r="O28" s="177"/>
      <c r="Q28" s="177"/>
    </row>
    <row r="29" spans="5:17">
      <c r="E29" s="2"/>
      <c r="F29" s="167">
        <v>30</v>
      </c>
      <c r="G29" s="172" t="s">
        <v>322</v>
      </c>
      <c r="H29" s="197">
        <v>20</v>
      </c>
      <c r="I29" s="173">
        <v>1000</v>
      </c>
      <c r="O29" s="177"/>
      <c r="Q29" s="177"/>
    </row>
    <row r="30" spans="5:17">
      <c r="E30" s="2"/>
      <c r="F30" s="167">
        <v>31</v>
      </c>
      <c r="G30" t="s">
        <v>323</v>
      </c>
      <c r="H30" s="197" t="s">
        <v>82</v>
      </c>
      <c r="I30" s="173">
        <v>2000</v>
      </c>
      <c r="J30" s="14"/>
      <c r="Q30" s="177"/>
    </row>
    <row r="31" spans="5:17" ht="15.75" thickBot="1">
      <c r="E31" s="2"/>
      <c r="F31" s="167">
        <v>32</v>
      </c>
      <c r="G31" s="171" t="s">
        <v>324</v>
      </c>
      <c r="H31" s="197" t="s">
        <v>294</v>
      </c>
      <c r="I31" s="173">
        <v>2300</v>
      </c>
      <c r="J31" s="14"/>
      <c r="Q31" s="177"/>
    </row>
    <row r="32" spans="5:17" ht="15.75" thickBot="1">
      <c r="E32" s="2"/>
      <c r="F32" s="167">
        <v>33</v>
      </c>
      <c r="G32" s="158" t="s">
        <v>325</v>
      </c>
      <c r="H32" s="198" t="s">
        <v>295</v>
      </c>
      <c r="I32" s="174">
        <v>2684</v>
      </c>
      <c r="J32" s="228" t="s">
        <v>326</v>
      </c>
      <c r="Q32" s="177"/>
    </row>
    <row r="33" spans="5:17">
      <c r="E33" s="2"/>
      <c r="F33" s="167">
        <v>34</v>
      </c>
      <c r="G33" s="158" t="s">
        <v>327</v>
      </c>
      <c r="H33" s="195" t="s">
        <v>328</v>
      </c>
      <c r="I33" s="224" t="s">
        <v>329</v>
      </c>
      <c r="J33" s="138" t="s">
        <v>330</v>
      </c>
      <c r="K33" s="228" t="s">
        <v>331</v>
      </c>
      <c r="Q33" s="177"/>
    </row>
    <row r="34" spans="5:17">
      <c r="E34" s="2"/>
      <c r="F34" s="167">
        <v>35</v>
      </c>
      <c r="G34" s="158" t="s">
        <v>332</v>
      </c>
      <c r="H34" s="138" t="s">
        <v>315</v>
      </c>
      <c r="I34" s="225" t="s">
        <v>330</v>
      </c>
      <c r="J34" s="138" t="s">
        <v>333</v>
      </c>
      <c r="K34" s="138" t="s">
        <v>98</v>
      </c>
      <c r="Q34" s="177"/>
    </row>
    <row r="35" spans="5:17" ht="15.75" thickBot="1">
      <c r="E35" s="2"/>
      <c r="F35" s="167">
        <v>36</v>
      </c>
      <c r="G35" s="159" t="s">
        <v>334</v>
      </c>
      <c r="H35" s="139" t="s">
        <v>335</v>
      </c>
      <c r="I35" s="226" t="s">
        <v>333</v>
      </c>
      <c r="J35" s="229" t="s">
        <v>283</v>
      </c>
      <c r="K35" s="138" t="s">
        <v>107</v>
      </c>
      <c r="Q35" s="177"/>
    </row>
    <row r="36" spans="5:17" ht="15.75" thickBot="1">
      <c r="E36" s="2"/>
      <c r="F36" s="167">
        <v>37</v>
      </c>
      <c r="G36" s="158" t="s">
        <v>336</v>
      </c>
      <c r="H36" s="139" t="s">
        <v>337</v>
      </c>
      <c r="I36" s="227" t="s">
        <v>338</v>
      </c>
      <c r="J36" s="14"/>
      <c r="K36" s="229" t="s">
        <v>339</v>
      </c>
      <c r="Q36" s="177"/>
    </row>
    <row r="37" spans="5:17">
      <c r="E37" s="2"/>
      <c r="F37" s="167">
        <v>38</v>
      </c>
      <c r="G37" s="158" t="s">
        <v>340</v>
      </c>
      <c r="H37" s="139" t="s">
        <v>341</v>
      </c>
      <c r="I37" s="143" t="s">
        <v>342</v>
      </c>
      <c r="J37" s="14"/>
      <c r="Q37" s="177"/>
    </row>
    <row r="38" spans="5:17">
      <c r="E38" s="2"/>
      <c r="F38" s="167">
        <v>39</v>
      </c>
      <c r="G38" s="158" t="s">
        <v>343</v>
      </c>
      <c r="H38" s="139" t="s">
        <v>344</v>
      </c>
      <c r="I38" s="143" t="s">
        <v>345</v>
      </c>
      <c r="Q38" s="177"/>
    </row>
    <row r="39" spans="5:17">
      <c r="E39" s="2"/>
      <c r="F39" s="167">
        <v>40</v>
      </c>
      <c r="G39" s="158" t="s">
        <v>346</v>
      </c>
      <c r="H39" s="139" t="s">
        <v>347</v>
      </c>
      <c r="I39" s="143" t="s">
        <v>348</v>
      </c>
    </row>
    <row r="40" spans="5:17">
      <c r="E40" s="2"/>
      <c r="F40" s="167">
        <v>41</v>
      </c>
      <c r="G40" s="158" t="s">
        <v>349</v>
      </c>
      <c r="H40" s="139" t="s">
        <v>350</v>
      </c>
      <c r="I40" s="143" t="s">
        <v>351</v>
      </c>
    </row>
    <row r="41" spans="5:17">
      <c r="E41" s="2"/>
      <c r="F41" s="167">
        <v>42</v>
      </c>
      <c r="G41" s="158" t="s">
        <v>352</v>
      </c>
      <c r="H41" s="139" t="s">
        <v>353</v>
      </c>
      <c r="I41" s="144" t="s">
        <v>354</v>
      </c>
    </row>
    <row r="42" spans="5:17">
      <c r="E42" s="2"/>
      <c r="F42" s="167">
        <v>43</v>
      </c>
      <c r="G42" s="158" t="s">
        <v>355</v>
      </c>
      <c r="H42" s="141" t="s">
        <v>356</v>
      </c>
      <c r="I42" s="144" t="s">
        <v>357</v>
      </c>
    </row>
    <row r="43" spans="5:17">
      <c r="E43" s="2"/>
      <c r="F43" s="167">
        <v>44</v>
      </c>
      <c r="G43" s="158" t="s">
        <v>358</v>
      </c>
      <c r="H43" s="141" t="s">
        <v>359</v>
      </c>
      <c r="I43" s="144" t="s">
        <v>360</v>
      </c>
    </row>
    <row r="44" spans="5:17" ht="15.75" thickBot="1">
      <c r="E44" s="2"/>
      <c r="F44" s="167">
        <v>45</v>
      </c>
      <c r="G44" s="159" t="s">
        <v>361</v>
      </c>
      <c r="H44" s="142" t="s">
        <v>362</v>
      </c>
      <c r="I44" s="144" t="s">
        <v>363</v>
      </c>
    </row>
    <row r="45" spans="5:17">
      <c r="E45" s="2"/>
      <c r="F45" s="167">
        <v>46</v>
      </c>
      <c r="G45" s="159" t="s">
        <v>364</v>
      </c>
      <c r="H45" s="162" t="s">
        <v>365</v>
      </c>
      <c r="I45" s="145" t="s">
        <v>366</v>
      </c>
    </row>
    <row r="46" spans="5:17">
      <c r="E46" s="2"/>
      <c r="F46" s="167">
        <v>47</v>
      </c>
      <c r="G46" s="159" t="s">
        <v>367</v>
      </c>
      <c r="H46" s="138" t="s">
        <v>368</v>
      </c>
      <c r="I46" s="145" t="s">
        <v>369</v>
      </c>
    </row>
    <row r="47" spans="5:17" ht="26.25" thickBot="1">
      <c r="E47" s="2"/>
      <c r="F47" s="167">
        <v>48</v>
      </c>
      <c r="G47" s="159" t="s">
        <v>370</v>
      </c>
      <c r="H47" s="138" t="s">
        <v>371</v>
      </c>
      <c r="I47" s="146" t="s">
        <v>372</v>
      </c>
    </row>
    <row r="48" spans="5:17">
      <c r="E48" s="2"/>
      <c r="F48" s="167">
        <v>49</v>
      </c>
      <c r="G48" s="159" t="s">
        <v>373</v>
      </c>
      <c r="H48" s="138" t="s">
        <v>374</v>
      </c>
      <c r="I48" s="164" t="s">
        <v>375</v>
      </c>
    </row>
    <row r="49" spans="5:9">
      <c r="E49" s="2"/>
      <c r="F49" s="167">
        <v>50</v>
      </c>
      <c r="G49" s="158" t="s">
        <v>376</v>
      </c>
      <c r="H49" s="138" t="s">
        <v>377</v>
      </c>
      <c r="I49" s="397" t="s">
        <v>378</v>
      </c>
    </row>
    <row r="50" spans="5:9" ht="15.75" thickBot="1">
      <c r="E50" s="2"/>
      <c r="F50" s="167">
        <v>51</v>
      </c>
      <c r="G50" s="158" t="s">
        <v>379</v>
      </c>
      <c r="H50" s="140" t="s">
        <v>380</v>
      </c>
      <c r="I50" s="397" t="s">
        <v>19</v>
      </c>
    </row>
    <row r="51" spans="5:9" ht="15.75" thickBot="1">
      <c r="E51" s="2"/>
      <c r="F51" s="167">
        <v>52</v>
      </c>
      <c r="G51" s="159" t="s">
        <v>381</v>
      </c>
      <c r="H51" s="162" t="s">
        <v>71</v>
      </c>
      <c r="I51" s="398"/>
    </row>
    <row r="52" spans="5:9">
      <c r="E52" s="2"/>
      <c r="F52" s="167">
        <v>53</v>
      </c>
      <c r="G52" s="158" t="s">
        <v>382</v>
      </c>
      <c r="H52" s="138" t="s">
        <v>383</v>
      </c>
      <c r="I52" s="164" t="s">
        <v>384</v>
      </c>
    </row>
    <row r="53" spans="5:9">
      <c r="E53" s="2"/>
      <c r="F53" s="167">
        <v>54</v>
      </c>
      <c r="G53" s="158" t="s">
        <v>385</v>
      </c>
      <c r="H53" s="138" t="s">
        <v>386</v>
      </c>
      <c r="I53" s="151" t="s">
        <v>348</v>
      </c>
    </row>
    <row r="54" spans="5:9" ht="15.75" thickBot="1">
      <c r="E54" s="2"/>
      <c r="F54" s="167">
        <v>55.000000000000007</v>
      </c>
      <c r="G54" s="159" t="s">
        <v>387</v>
      </c>
      <c r="H54" s="140" t="s">
        <v>388</v>
      </c>
      <c r="I54" s="151" t="s">
        <v>389</v>
      </c>
    </row>
    <row r="55" spans="5:9">
      <c r="E55" s="2"/>
      <c r="F55" s="167">
        <v>56.000000000000007</v>
      </c>
      <c r="G55" s="158" t="s">
        <v>390</v>
      </c>
      <c r="H55" s="162" t="s">
        <v>391</v>
      </c>
      <c r="I55" s="151" t="s">
        <v>392</v>
      </c>
    </row>
    <row r="56" spans="5:9">
      <c r="E56" s="2"/>
      <c r="F56" s="167">
        <v>57.000000000000007</v>
      </c>
      <c r="G56" s="158" t="s">
        <v>393</v>
      </c>
      <c r="H56" s="149" t="s">
        <v>301</v>
      </c>
      <c r="I56" s="151" t="s">
        <v>394</v>
      </c>
    </row>
    <row r="57" spans="5:9">
      <c r="E57" s="2"/>
      <c r="F57" s="167">
        <v>58</v>
      </c>
      <c r="G57" s="158" t="s">
        <v>395</v>
      </c>
      <c r="H57" s="149" t="s">
        <v>348</v>
      </c>
      <c r="I57" s="151" t="s">
        <v>396</v>
      </c>
    </row>
    <row r="58" spans="5:9">
      <c r="E58" s="2"/>
      <c r="F58" s="167">
        <v>59</v>
      </c>
      <c r="G58" s="158" t="s">
        <v>397</v>
      </c>
      <c r="H58" s="149" t="s">
        <v>389</v>
      </c>
      <c r="I58" s="151" t="s">
        <v>398</v>
      </c>
    </row>
    <row r="59" spans="5:9">
      <c r="E59" s="2"/>
      <c r="F59" s="167">
        <v>60</v>
      </c>
      <c r="G59" s="158" t="s">
        <v>399</v>
      </c>
      <c r="H59" s="149" t="s">
        <v>392</v>
      </c>
      <c r="I59" s="151" t="s">
        <v>400</v>
      </c>
    </row>
    <row r="60" spans="5:9">
      <c r="E60" s="2"/>
      <c r="F60" s="167">
        <v>61</v>
      </c>
      <c r="G60" s="158" t="s">
        <v>401</v>
      </c>
      <c r="H60" s="149" t="s">
        <v>394</v>
      </c>
      <c r="I60" s="151" t="s">
        <v>402</v>
      </c>
    </row>
    <row r="61" spans="5:9">
      <c r="E61" s="2"/>
      <c r="F61" s="167">
        <v>62</v>
      </c>
      <c r="G61" s="158" t="s">
        <v>403</v>
      </c>
      <c r="H61" s="149" t="s">
        <v>396</v>
      </c>
      <c r="I61" s="151" t="s">
        <v>404</v>
      </c>
    </row>
    <row r="62" spans="5:9">
      <c r="E62" s="2"/>
      <c r="F62" s="167">
        <v>63</v>
      </c>
      <c r="G62" s="158" t="s">
        <v>405</v>
      </c>
      <c r="H62" s="149" t="s">
        <v>398</v>
      </c>
      <c r="I62" s="151" t="s">
        <v>406</v>
      </c>
    </row>
    <row r="63" spans="5:9">
      <c r="E63" s="2"/>
      <c r="F63" s="167">
        <v>64</v>
      </c>
      <c r="G63" s="158" t="s">
        <v>407</v>
      </c>
      <c r="H63" s="149" t="s">
        <v>408</v>
      </c>
      <c r="I63" s="151" t="s">
        <v>409</v>
      </c>
    </row>
    <row r="64" spans="5:9">
      <c r="E64" s="2"/>
      <c r="F64" s="167">
        <v>65</v>
      </c>
      <c r="G64" s="158" t="s">
        <v>410</v>
      </c>
      <c r="H64" s="149" t="s">
        <v>400</v>
      </c>
      <c r="I64" s="151" t="s">
        <v>411</v>
      </c>
    </row>
    <row r="65" spans="4:9">
      <c r="E65" s="2"/>
      <c r="F65" s="167">
        <v>66</v>
      </c>
      <c r="G65" s="158" t="s">
        <v>412</v>
      </c>
      <c r="H65" s="149" t="s">
        <v>402</v>
      </c>
      <c r="I65" s="151" t="s">
        <v>413</v>
      </c>
    </row>
    <row r="66" spans="4:9">
      <c r="E66" s="2"/>
      <c r="F66" s="167">
        <v>67</v>
      </c>
      <c r="G66" s="158" t="s">
        <v>414</v>
      </c>
      <c r="H66" s="149" t="s">
        <v>404</v>
      </c>
      <c r="I66" s="151" t="s">
        <v>415</v>
      </c>
    </row>
    <row r="67" spans="4:9">
      <c r="E67" s="2"/>
      <c r="F67" s="167">
        <v>68</v>
      </c>
      <c r="G67" s="158" t="s">
        <v>416</v>
      </c>
      <c r="H67" s="149" t="s">
        <v>406</v>
      </c>
      <c r="I67" s="151" t="s">
        <v>417</v>
      </c>
    </row>
    <row r="68" spans="4:9">
      <c r="E68" s="2"/>
      <c r="F68" s="167">
        <v>69</v>
      </c>
      <c r="G68" s="158" t="s">
        <v>418</v>
      </c>
      <c r="H68" s="149" t="s">
        <v>409</v>
      </c>
      <c r="I68" s="151" t="s">
        <v>419</v>
      </c>
    </row>
    <row r="69" spans="4:9">
      <c r="E69" s="2"/>
      <c r="F69" s="167">
        <v>70</v>
      </c>
      <c r="G69" s="158" t="s">
        <v>420</v>
      </c>
      <c r="H69" s="149" t="s">
        <v>411</v>
      </c>
      <c r="I69" s="151" t="s">
        <v>421</v>
      </c>
    </row>
    <row r="70" spans="4:9">
      <c r="E70" s="2"/>
      <c r="F70" s="167">
        <v>71</v>
      </c>
      <c r="G70" s="158" t="s">
        <v>422</v>
      </c>
      <c r="H70" s="149" t="s">
        <v>413</v>
      </c>
      <c r="I70" s="151" t="s">
        <v>423</v>
      </c>
    </row>
    <row r="71" spans="4:9">
      <c r="E71" s="2"/>
      <c r="F71" s="167">
        <v>72</v>
      </c>
      <c r="G71" s="158" t="s">
        <v>424</v>
      </c>
      <c r="H71" s="149" t="s">
        <v>415</v>
      </c>
      <c r="I71" s="151" t="s">
        <v>425</v>
      </c>
    </row>
    <row r="72" spans="4:9">
      <c r="E72" s="2"/>
      <c r="F72" s="167">
        <v>73</v>
      </c>
      <c r="G72" s="158" t="s">
        <v>426</v>
      </c>
      <c r="H72" s="149" t="s">
        <v>417</v>
      </c>
      <c r="I72" s="151" t="s">
        <v>427</v>
      </c>
    </row>
    <row r="73" spans="4:9">
      <c r="E73" s="2"/>
      <c r="F73" s="167">
        <v>74</v>
      </c>
      <c r="G73" s="158" t="s">
        <v>428</v>
      </c>
      <c r="H73" s="149" t="s">
        <v>419</v>
      </c>
      <c r="I73" s="151" t="s">
        <v>429</v>
      </c>
    </row>
    <row r="74" spans="4:9" ht="15.75" thickBot="1">
      <c r="E74" s="2"/>
      <c r="F74" s="167">
        <v>75</v>
      </c>
      <c r="G74" s="160" t="s">
        <v>430</v>
      </c>
      <c r="H74" s="149" t="s">
        <v>421</v>
      </c>
      <c r="I74" s="151" t="s">
        <v>431</v>
      </c>
    </row>
    <row r="75" spans="4:9">
      <c r="E75" s="2"/>
      <c r="F75" s="167">
        <v>76</v>
      </c>
      <c r="G75" s="163" t="s">
        <v>432</v>
      </c>
      <c r="H75" s="149" t="s">
        <v>423</v>
      </c>
      <c r="I75" s="151" t="s">
        <v>433</v>
      </c>
    </row>
    <row r="76" spans="4:9">
      <c r="D76"/>
      <c r="E76" s="2"/>
      <c r="F76" s="167">
        <v>77</v>
      </c>
      <c r="G76" s="149" t="s">
        <v>301</v>
      </c>
      <c r="H76" s="149" t="s">
        <v>425</v>
      </c>
      <c r="I76" s="151" t="s">
        <v>434</v>
      </c>
    </row>
    <row r="77" spans="4:9">
      <c r="D77"/>
      <c r="E77" s="2"/>
      <c r="F77" s="167">
        <v>78</v>
      </c>
      <c r="G77" s="149" t="s">
        <v>435</v>
      </c>
      <c r="H77" s="149" t="s">
        <v>427</v>
      </c>
      <c r="I77" s="151" t="s">
        <v>436</v>
      </c>
    </row>
    <row r="78" spans="4:9">
      <c r="E78" s="2"/>
      <c r="F78" s="167">
        <v>79</v>
      </c>
      <c r="G78" s="156" t="s">
        <v>437</v>
      </c>
      <c r="H78" s="149" t="s">
        <v>429</v>
      </c>
      <c r="I78" s="151" t="s">
        <v>438</v>
      </c>
    </row>
    <row r="79" spans="4:9">
      <c r="E79" s="2"/>
      <c r="F79" s="167">
        <v>80</v>
      </c>
      <c r="G79" s="156" t="s">
        <v>439</v>
      </c>
      <c r="H79" s="149" t="s">
        <v>431</v>
      </c>
      <c r="I79" s="151"/>
    </row>
    <row r="80" spans="4:9">
      <c r="E80" s="2"/>
      <c r="F80" s="167">
        <v>81</v>
      </c>
      <c r="G80" s="156" t="s">
        <v>440</v>
      </c>
      <c r="H80" s="149" t="s">
        <v>433</v>
      </c>
      <c r="I80" s="151" t="s">
        <v>441</v>
      </c>
    </row>
    <row r="81" spans="5:9">
      <c r="E81" s="2"/>
      <c r="F81" s="167">
        <v>82</v>
      </c>
      <c r="G81" s="156" t="s">
        <v>442</v>
      </c>
      <c r="H81" s="149" t="s">
        <v>434</v>
      </c>
      <c r="I81" s="151" t="s">
        <v>443</v>
      </c>
    </row>
    <row r="82" spans="5:9">
      <c r="E82" s="2"/>
      <c r="F82" s="167">
        <v>83</v>
      </c>
      <c r="G82" s="156" t="s">
        <v>444</v>
      </c>
      <c r="H82" s="149" t="s">
        <v>436</v>
      </c>
      <c r="I82" s="152" t="s">
        <v>301</v>
      </c>
    </row>
    <row r="83" spans="5:9">
      <c r="E83" s="2"/>
      <c r="F83" s="167">
        <v>84</v>
      </c>
      <c r="G83" s="156" t="s">
        <v>445</v>
      </c>
      <c r="H83" s="149" t="s">
        <v>438</v>
      </c>
      <c r="I83" s="153"/>
    </row>
    <row r="84" spans="5:9">
      <c r="E84" s="2"/>
      <c r="F84" s="167">
        <v>85</v>
      </c>
      <c r="G84" s="156" t="s">
        <v>446</v>
      </c>
      <c r="H84" s="149" t="s">
        <v>441</v>
      </c>
      <c r="I84" s="151" t="s">
        <v>447</v>
      </c>
    </row>
    <row r="85" spans="5:9" ht="15.75" thickBot="1">
      <c r="E85" s="2"/>
      <c r="F85" s="167">
        <v>86</v>
      </c>
      <c r="G85" s="156" t="s">
        <v>448</v>
      </c>
      <c r="H85" s="150" t="s">
        <v>443</v>
      </c>
      <c r="I85" s="151" t="s">
        <v>449</v>
      </c>
    </row>
    <row r="86" spans="5:9">
      <c r="E86" s="2"/>
      <c r="F86" s="167">
        <v>87</v>
      </c>
      <c r="G86" s="156" t="s">
        <v>450</v>
      </c>
      <c r="H86" s="161" t="s">
        <v>451</v>
      </c>
      <c r="I86" s="151" t="s">
        <v>452</v>
      </c>
    </row>
    <row r="87" spans="5:9">
      <c r="E87" s="2"/>
      <c r="F87" s="167">
        <v>88</v>
      </c>
      <c r="G87" s="156" t="s">
        <v>400</v>
      </c>
      <c r="H87" s="147" t="s">
        <v>453</v>
      </c>
      <c r="I87" s="151" t="s">
        <v>431</v>
      </c>
    </row>
    <row r="88" spans="5:9">
      <c r="E88" s="2"/>
      <c r="F88" s="167">
        <v>89</v>
      </c>
      <c r="G88" s="156" t="s">
        <v>454</v>
      </c>
      <c r="H88" s="147" t="s">
        <v>455</v>
      </c>
      <c r="I88" s="151" t="s">
        <v>456</v>
      </c>
    </row>
    <row r="89" spans="5:9" ht="15.75" thickBot="1">
      <c r="E89" s="2"/>
      <c r="F89" s="167">
        <v>90</v>
      </c>
      <c r="G89" s="156" t="s">
        <v>457</v>
      </c>
      <c r="H89" s="147" t="s">
        <v>458</v>
      </c>
      <c r="I89" s="154" t="s">
        <v>459</v>
      </c>
    </row>
    <row r="90" spans="5:9">
      <c r="E90" s="2"/>
      <c r="F90" s="167">
        <v>91</v>
      </c>
      <c r="G90" s="156" t="s">
        <v>408</v>
      </c>
      <c r="H90" s="148" t="s">
        <v>460</v>
      </c>
    </row>
    <row r="91" spans="5:9">
      <c r="E91" s="2"/>
      <c r="F91" s="167">
        <v>92</v>
      </c>
      <c r="G91" s="156" t="s">
        <v>461</v>
      </c>
      <c r="H91" s="147" t="s">
        <v>462</v>
      </c>
    </row>
    <row r="92" spans="5:9">
      <c r="E92" s="2"/>
      <c r="F92" s="167">
        <v>93</v>
      </c>
      <c r="G92" s="156" t="s">
        <v>463</v>
      </c>
      <c r="H92" s="147" t="s">
        <v>464</v>
      </c>
    </row>
    <row r="93" spans="5:9">
      <c r="E93" s="2"/>
      <c r="F93" s="167">
        <v>94</v>
      </c>
      <c r="G93" s="156" t="s">
        <v>465</v>
      </c>
      <c r="H93" s="147" t="s">
        <v>466</v>
      </c>
    </row>
    <row r="94" spans="5:9">
      <c r="E94" s="2"/>
      <c r="F94" s="167">
        <v>95</v>
      </c>
      <c r="G94" s="156" t="s">
        <v>345</v>
      </c>
      <c r="H94" s="147" t="s">
        <v>467</v>
      </c>
    </row>
    <row r="95" spans="5:9">
      <c r="E95" s="2"/>
      <c r="F95" s="167">
        <v>96</v>
      </c>
      <c r="G95" s="156" t="s">
        <v>468</v>
      </c>
      <c r="H95" s="147" t="s">
        <v>469</v>
      </c>
    </row>
    <row r="96" spans="5:9" ht="15.75" thickBot="1">
      <c r="E96" s="2"/>
      <c r="F96" s="167">
        <v>97</v>
      </c>
      <c r="G96" s="156" t="s">
        <v>470</v>
      </c>
      <c r="H96" s="155" t="s">
        <v>471</v>
      </c>
    </row>
    <row r="97" spans="5:7">
      <c r="E97" s="2"/>
      <c r="F97" s="167">
        <v>98</v>
      </c>
      <c r="G97" s="156" t="s">
        <v>472</v>
      </c>
    </row>
    <row r="98" spans="5:7">
      <c r="E98" s="2"/>
      <c r="F98" s="167">
        <v>99</v>
      </c>
      <c r="G98" s="156" t="s">
        <v>447</v>
      </c>
    </row>
    <row r="99" spans="5:7" ht="15.75" thickBot="1">
      <c r="E99" s="2"/>
      <c r="F99" s="168">
        <v>100</v>
      </c>
      <c r="G99" s="156" t="s">
        <v>449</v>
      </c>
    </row>
    <row r="100" spans="5:7">
      <c r="E100" s="2"/>
      <c r="G100" s="156" t="s">
        <v>473</v>
      </c>
    </row>
    <row r="101" spans="5:7">
      <c r="G101" s="156" t="s">
        <v>474</v>
      </c>
    </row>
    <row r="102" spans="5:7">
      <c r="G102" s="156" t="s">
        <v>475</v>
      </c>
    </row>
    <row r="103" spans="5:7">
      <c r="G103" s="156" t="s">
        <v>476</v>
      </c>
    </row>
    <row r="104" spans="5:7">
      <c r="G104" s="156" t="s">
        <v>477</v>
      </c>
    </row>
    <row r="105" spans="5:7">
      <c r="G105" s="156" t="s">
        <v>452</v>
      </c>
    </row>
    <row r="106" spans="5:7">
      <c r="G106" s="156" t="s">
        <v>431</v>
      </c>
    </row>
    <row r="107" spans="5:7">
      <c r="G107" s="156" t="s">
        <v>456</v>
      </c>
    </row>
    <row r="108" spans="5:7">
      <c r="G108" s="156" t="s">
        <v>478</v>
      </c>
    </row>
    <row r="109" spans="5:7">
      <c r="G109" s="156" t="s">
        <v>433</v>
      </c>
    </row>
    <row r="110" spans="5:7">
      <c r="G110" s="156" t="s">
        <v>479</v>
      </c>
    </row>
    <row r="111" spans="5:7">
      <c r="G111" s="156" t="s">
        <v>480</v>
      </c>
    </row>
    <row r="112" spans="5:7">
      <c r="G112" s="156" t="s">
        <v>481</v>
      </c>
    </row>
    <row r="113" spans="7:7">
      <c r="G113" s="156" t="s">
        <v>438</v>
      </c>
    </row>
    <row r="114" spans="7:7">
      <c r="G114" s="156" t="s">
        <v>482</v>
      </c>
    </row>
    <row r="115" spans="7:7">
      <c r="G115" s="156" t="s">
        <v>483</v>
      </c>
    </row>
    <row r="116" spans="7:7">
      <c r="G116" s="156" t="s">
        <v>443</v>
      </c>
    </row>
    <row r="117" spans="7:7">
      <c r="G117" s="156" t="s">
        <v>484</v>
      </c>
    </row>
    <row r="118" spans="7:7">
      <c r="G118" s="149" t="s">
        <v>485</v>
      </c>
    </row>
    <row r="119" spans="7:7">
      <c r="G119" s="156" t="s">
        <v>459</v>
      </c>
    </row>
    <row r="120" spans="7:7" ht="15.75" thickBot="1">
      <c r="G120" s="157" t="s">
        <v>486</v>
      </c>
    </row>
  </sheetData>
  <sortState xmlns:xlrd2="http://schemas.microsoft.com/office/spreadsheetml/2017/richdata2" ref="G13:I20">
    <sortCondition ref="G13:G20"/>
  </sortState>
  <mergeCells count="1">
    <mergeCell ref="H11:I11"/>
  </mergeCells>
  <phoneticPr fontId="34" type="noConversion"/>
  <pageMargins left="0.7" right="0.7" top="0.75" bottom="0.75" header="0.3" footer="0.3"/>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HR234"/>
  <sheetViews>
    <sheetView workbookViewId="0">
      <selection activeCell="H23" sqref="H23"/>
    </sheetView>
  </sheetViews>
  <sheetFormatPr defaultColWidth="8.7109375" defaultRowHeight="15"/>
  <cols>
    <col min="1" max="1" width="14" bestFit="1" customWidth="1"/>
    <col min="2" max="3" width="21.7109375" bestFit="1" customWidth="1"/>
    <col min="4" max="4" width="14.42578125" bestFit="1" customWidth="1"/>
    <col min="5" max="5" width="11.5703125" bestFit="1" customWidth="1"/>
    <col min="6" max="6" width="19.28515625" bestFit="1" customWidth="1"/>
    <col min="7" max="7" width="22" bestFit="1" customWidth="1"/>
    <col min="8" max="8" width="22.42578125" bestFit="1" customWidth="1"/>
    <col min="9" max="9" width="19.5703125" bestFit="1" customWidth="1"/>
    <col min="10" max="10" width="21.5703125" bestFit="1" customWidth="1"/>
    <col min="11" max="11" width="17.5703125" bestFit="1" customWidth="1"/>
    <col min="12" max="13" width="25.28515625" bestFit="1" customWidth="1"/>
    <col min="14" max="14" width="18" bestFit="1" customWidth="1"/>
    <col min="15" max="15" width="15.28515625" bestFit="1" customWidth="1"/>
    <col min="16" max="16" width="20.42578125" bestFit="1" customWidth="1"/>
    <col min="17" max="18" width="28.28515625" bestFit="1" customWidth="1"/>
    <col min="19" max="19" width="25" bestFit="1" customWidth="1"/>
    <col min="20" max="20" width="24" bestFit="1" customWidth="1"/>
    <col min="21" max="21" width="14.28515625" bestFit="1" customWidth="1"/>
    <col min="22" max="22" width="22.7109375" bestFit="1" customWidth="1"/>
    <col min="23" max="23" width="15.5703125" bestFit="1" customWidth="1"/>
    <col min="24" max="24" width="13.7109375" bestFit="1" customWidth="1"/>
    <col min="25" max="25" width="16.28515625" bestFit="1" customWidth="1"/>
    <col min="26" max="26" width="15.42578125" bestFit="1" customWidth="1"/>
    <col min="27" max="27" width="29.42578125" bestFit="1" customWidth="1"/>
    <col min="28" max="28" width="18.7109375" bestFit="1" customWidth="1"/>
    <col min="29" max="29" width="21.5703125" bestFit="1" customWidth="1"/>
    <col min="30" max="30" width="8.5703125" bestFit="1" customWidth="1"/>
    <col min="31" max="31" width="10.28515625" bestFit="1" customWidth="1"/>
    <col min="32" max="32" width="20" bestFit="1" customWidth="1"/>
    <col min="33" max="33" width="20.7109375" bestFit="1" customWidth="1"/>
    <col min="34" max="34" width="22.28515625" bestFit="1" customWidth="1"/>
    <col min="35" max="35" width="27.28515625" bestFit="1" customWidth="1"/>
    <col min="36" max="36" width="26" bestFit="1" customWidth="1"/>
    <col min="37" max="37" width="23.7109375" bestFit="1" customWidth="1"/>
    <col min="38" max="38" width="31.7109375" bestFit="1" customWidth="1"/>
    <col min="39" max="40" width="22.42578125" bestFit="1" customWidth="1"/>
    <col min="41" max="41" width="12.7109375" bestFit="1" customWidth="1"/>
    <col min="42" max="42" width="14.28515625" bestFit="1" customWidth="1"/>
    <col min="43" max="43" width="20" bestFit="1" customWidth="1"/>
    <col min="44" max="44" width="10.28515625" bestFit="1" customWidth="1"/>
    <col min="45" max="45" width="15.7109375" bestFit="1" customWidth="1"/>
    <col min="46" max="46" width="14" bestFit="1" customWidth="1"/>
    <col min="47" max="47" width="16.28515625" bestFit="1" customWidth="1"/>
    <col min="48" max="48" width="11.5703125" bestFit="1" customWidth="1"/>
    <col min="49" max="50" width="7.7109375" bestFit="1" customWidth="1"/>
    <col min="51" max="51" width="12.7109375" bestFit="1" customWidth="1"/>
    <col min="52" max="52" width="10.28515625" bestFit="1" customWidth="1"/>
    <col min="53" max="53" width="16.42578125" bestFit="1" customWidth="1"/>
    <col min="54" max="54" width="20.28515625" bestFit="1" customWidth="1"/>
    <col min="55" max="55" width="15.28515625" bestFit="1" customWidth="1"/>
    <col min="56" max="56" width="9.7109375" bestFit="1" customWidth="1"/>
    <col min="57" max="57" width="21.28515625" bestFit="1" customWidth="1"/>
    <col min="58" max="58" width="13.28515625" bestFit="1" customWidth="1"/>
    <col min="59" max="59" width="10.28515625" bestFit="1" customWidth="1"/>
    <col min="60" max="60" width="12.5703125" bestFit="1" customWidth="1"/>
    <col min="61" max="61" width="19.5703125" bestFit="1" customWidth="1"/>
    <col min="62" max="62" width="17" bestFit="1" customWidth="1"/>
    <col min="63" max="63" width="18.7109375" bestFit="1" customWidth="1"/>
    <col min="64" max="64" width="11.7109375" style="230" bestFit="1" customWidth="1"/>
    <col min="65" max="65" width="21.5703125" style="230" bestFit="1" customWidth="1"/>
    <col min="66" max="66" width="14.7109375" style="230" bestFit="1" customWidth="1"/>
    <col min="67" max="68" width="14.42578125" style="230" bestFit="1" customWidth="1"/>
    <col min="69" max="69" width="18.5703125" style="230" bestFit="1" customWidth="1"/>
    <col min="70" max="70" width="6.5703125" style="230" bestFit="1" customWidth="1"/>
    <col min="71" max="71" width="12.42578125" style="230" bestFit="1" customWidth="1"/>
    <col min="72" max="72" width="20.5703125" style="230" bestFit="1" customWidth="1"/>
    <col min="73" max="73" width="18.5703125" style="230" bestFit="1" customWidth="1"/>
    <col min="74" max="74" width="6.5703125" style="230" bestFit="1" customWidth="1"/>
    <col min="75" max="75" width="12.42578125" style="230" bestFit="1" customWidth="1"/>
    <col min="76" max="76" width="20.5703125" bestFit="1" customWidth="1"/>
    <col min="77" max="77" width="18.5703125" bestFit="1" customWidth="1"/>
    <col min="78" max="78" width="6.5703125" bestFit="1" customWidth="1"/>
    <col min="79" max="79" width="12.42578125" bestFit="1" customWidth="1"/>
    <col min="80" max="80" width="20.5703125" bestFit="1" customWidth="1"/>
    <col min="81" max="81" width="18.5703125" bestFit="1" customWidth="1"/>
    <col min="82" max="82" width="6.5703125" bestFit="1" customWidth="1"/>
    <col min="83" max="83" width="12.42578125" bestFit="1" customWidth="1"/>
    <col min="84" max="84" width="20.5703125" bestFit="1" customWidth="1"/>
    <col min="85" max="85" width="18.5703125" bestFit="1" customWidth="1"/>
    <col min="86" max="86" width="6.5703125" bestFit="1" customWidth="1"/>
    <col min="87" max="87" width="12.42578125" bestFit="1" customWidth="1"/>
    <col min="88" max="88" width="20.5703125" bestFit="1" customWidth="1"/>
    <col min="89" max="89" width="18.5703125" bestFit="1" customWidth="1"/>
    <col min="90" max="90" width="6.5703125" bestFit="1" customWidth="1"/>
    <col min="91" max="91" width="12.42578125" bestFit="1" customWidth="1"/>
    <col min="92" max="92" width="20.5703125" bestFit="1" customWidth="1"/>
    <col min="93" max="93" width="17.28515625" bestFit="1" customWidth="1"/>
    <col min="94" max="94" width="18.42578125" bestFit="1" customWidth="1"/>
    <col min="95" max="95" width="17.28515625" bestFit="1" customWidth="1"/>
    <col min="96" max="96" width="17.5703125" bestFit="1" customWidth="1"/>
    <col min="97" max="97" width="9.28515625" bestFit="1" customWidth="1"/>
    <col min="98" max="98" width="12.5703125" bestFit="1" customWidth="1"/>
    <col min="99" max="99" width="12.28515625" bestFit="1" customWidth="1"/>
    <col min="100" max="100" width="11.5703125" bestFit="1" customWidth="1"/>
    <col min="101" max="101" width="12" bestFit="1" customWidth="1"/>
    <col min="102" max="102" width="11.28515625" bestFit="1" customWidth="1"/>
    <col min="103" max="103" width="14.7109375" bestFit="1" customWidth="1"/>
    <col min="104" max="104" width="20" bestFit="1" customWidth="1"/>
    <col min="105" max="105" width="18.28515625" bestFit="1" customWidth="1"/>
    <col min="106" max="106" width="9.7109375" bestFit="1" customWidth="1"/>
    <col min="107" max="107" width="13.28515625" bestFit="1" customWidth="1"/>
    <col min="108" max="108" width="12.7109375" bestFit="1" customWidth="1"/>
    <col min="109" max="109" width="12.28515625" bestFit="1" customWidth="1"/>
    <col min="110" max="110" width="12.5703125" bestFit="1" customWidth="1"/>
    <col min="111" max="111" width="11.7109375" bestFit="1" customWidth="1"/>
    <col min="112" max="112" width="25.28515625" bestFit="1" customWidth="1"/>
    <col min="113" max="113" width="20" bestFit="1" customWidth="1"/>
    <col min="114" max="114" width="25.7109375" bestFit="1" customWidth="1"/>
    <col min="115" max="115" width="23.42578125" bestFit="1" customWidth="1"/>
    <col min="116" max="116" width="25.7109375" bestFit="1" customWidth="1"/>
    <col min="117" max="117" width="23.42578125" bestFit="1" customWidth="1"/>
    <col min="118" max="118" width="25.7109375" bestFit="1" customWidth="1"/>
    <col min="119" max="119" width="23.42578125" bestFit="1" customWidth="1"/>
    <col min="120" max="120" width="25.7109375" bestFit="1" customWidth="1"/>
    <col min="121" max="121" width="23.42578125" bestFit="1" customWidth="1"/>
    <col min="122" max="122" width="25.7109375" bestFit="1" customWidth="1"/>
    <col min="123" max="123" width="23.42578125" bestFit="1" customWidth="1"/>
    <col min="124" max="124" width="22.7109375" bestFit="1" customWidth="1"/>
    <col min="125" max="125" width="29.42578125" bestFit="1" customWidth="1"/>
    <col min="126" max="126" width="26.28515625" bestFit="1" customWidth="1"/>
    <col min="127" max="127" width="31.5703125" bestFit="1" customWidth="1"/>
    <col min="128" max="128" width="28.5703125" bestFit="1" customWidth="1"/>
    <col min="129" max="129" width="30.5703125" bestFit="1" customWidth="1"/>
    <col min="130" max="130" width="27.7109375" bestFit="1" customWidth="1"/>
    <col min="131" max="131" width="26.5703125" bestFit="1" customWidth="1"/>
    <col min="132" max="132" width="27.28515625" bestFit="1" customWidth="1"/>
    <col min="133" max="133" width="31" bestFit="1" customWidth="1"/>
    <col min="134" max="134" width="15.7109375" bestFit="1" customWidth="1"/>
    <col min="135" max="135" width="12.5703125" bestFit="1" customWidth="1"/>
    <col min="136" max="136" width="12.28515625" bestFit="1" customWidth="1"/>
    <col min="137" max="137" width="13.42578125" bestFit="1" customWidth="1"/>
    <col min="138" max="138" width="15.42578125" bestFit="1" customWidth="1"/>
    <col min="139" max="139" width="21.42578125" bestFit="1" customWidth="1"/>
    <col min="140" max="140" width="20.28515625" bestFit="1" customWidth="1"/>
    <col min="141" max="142" width="19.7109375" bestFit="1" customWidth="1"/>
    <col min="143" max="143" width="12.28515625" bestFit="1" customWidth="1"/>
    <col min="144" max="144" width="11.28515625" bestFit="1" customWidth="1"/>
    <col min="145" max="145" width="8.28515625" bestFit="1" customWidth="1"/>
    <col min="146" max="146" width="13.5703125" bestFit="1" customWidth="1"/>
    <col min="147" max="147" width="10.28515625" bestFit="1" customWidth="1"/>
    <col min="148" max="148" width="6.42578125" bestFit="1" customWidth="1"/>
    <col min="149" max="149" width="12.7109375" bestFit="1" customWidth="1"/>
    <col min="150" max="150" width="9.5703125" bestFit="1" customWidth="1"/>
    <col min="151" max="151" width="12.42578125" bestFit="1" customWidth="1"/>
    <col min="152" max="152" width="9.28515625" bestFit="1" customWidth="1"/>
    <col min="153" max="153" width="6.7109375" bestFit="1" customWidth="1"/>
    <col min="154" max="154" width="8.7109375" bestFit="1" customWidth="1"/>
    <col min="155" max="155" width="10" bestFit="1" customWidth="1"/>
    <col min="156" max="156" width="16" bestFit="1" customWidth="1"/>
    <col min="157" max="157" width="14.7109375" bestFit="1" customWidth="1"/>
    <col min="158" max="158" width="16.28515625" bestFit="1" customWidth="1"/>
    <col min="159" max="159" width="18.28515625" bestFit="1" customWidth="1"/>
    <col min="160" max="160" width="13.28515625" bestFit="1" customWidth="1"/>
    <col min="161" max="161" width="10.7109375" bestFit="1" customWidth="1"/>
    <col min="163" max="163" width="14.7109375" bestFit="1" customWidth="1"/>
    <col min="164" max="164" width="10.7109375" bestFit="1" customWidth="1"/>
    <col min="165" max="165" width="6.7109375" bestFit="1" customWidth="1"/>
    <col min="166" max="166" width="14.28515625" bestFit="1" customWidth="1"/>
    <col min="167" max="167" width="10.28515625" bestFit="1" customWidth="1"/>
    <col min="168" max="168" width="13.7109375" bestFit="1" customWidth="1"/>
    <col min="169" max="169" width="10" bestFit="1" customWidth="1"/>
    <col min="170" max="170" width="7.28515625" bestFit="1" customWidth="1"/>
    <col min="171" max="171" width="9.42578125" bestFit="1" customWidth="1"/>
    <col min="172" max="172" width="10.42578125" bestFit="1" customWidth="1"/>
    <col min="173" max="173" width="15.5703125" bestFit="1" customWidth="1"/>
    <col min="174" max="174" width="14.42578125" bestFit="1" customWidth="1"/>
    <col min="175" max="175" width="15.7109375" bestFit="1" customWidth="1"/>
    <col min="176" max="176" width="17.7109375" bestFit="1" customWidth="1"/>
    <col min="177" max="177" width="13.28515625" bestFit="1" customWidth="1"/>
    <col min="178" max="178" width="10.7109375" bestFit="1" customWidth="1"/>
    <col min="179" max="179" width="8.7109375" bestFit="1" customWidth="1"/>
    <col min="180" max="180" width="14.7109375" bestFit="1" customWidth="1"/>
    <col min="181" max="181" width="10.7109375" bestFit="1" customWidth="1"/>
    <col min="182" max="182" width="6.7109375" bestFit="1" customWidth="1"/>
    <col min="183" max="183" width="14.28515625" bestFit="1" customWidth="1"/>
    <col min="184" max="184" width="10.28515625" bestFit="1" customWidth="1"/>
    <col min="185" max="185" width="13.7109375" bestFit="1" customWidth="1"/>
    <col min="186" max="186" width="10" bestFit="1" customWidth="1"/>
    <col min="187" max="187" width="7.28515625" bestFit="1" customWidth="1"/>
    <col min="188" max="188" width="9.42578125" bestFit="1" customWidth="1"/>
    <col min="189" max="189" width="10.42578125" bestFit="1" customWidth="1"/>
    <col min="190" max="190" width="15.5703125" bestFit="1" customWidth="1"/>
    <col min="191" max="191" width="14.42578125" bestFit="1" customWidth="1"/>
    <col min="192" max="192" width="15.7109375" bestFit="1" customWidth="1"/>
    <col min="193" max="193" width="17.7109375" bestFit="1" customWidth="1"/>
    <col min="194" max="194" width="14.28515625" bestFit="1" customWidth="1"/>
    <col min="195" max="195" width="13.28515625" bestFit="1" customWidth="1"/>
    <col min="196" max="196" width="13.7109375" bestFit="1" customWidth="1"/>
    <col min="197" max="197" width="12.7109375" bestFit="1" customWidth="1"/>
    <col min="198" max="198" width="13.7109375" bestFit="1" customWidth="1"/>
    <col min="199" max="199" width="12.7109375" bestFit="1" customWidth="1"/>
    <col min="200" max="200" width="15.7109375" bestFit="1" customWidth="1"/>
    <col min="201" max="201" width="15" bestFit="1" customWidth="1"/>
    <col min="202" max="202" width="13.7109375" bestFit="1" customWidth="1"/>
    <col min="203" max="203" width="12.7109375" bestFit="1" customWidth="1"/>
    <col min="204" max="204" width="13.7109375" bestFit="1" customWidth="1"/>
    <col min="205" max="205" width="12.7109375" bestFit="1" customWidth="1"/>
    <col min="206" max="206" width="13.28515625" bestFit="1" customWidth="1"/>
    <col min="207" max="207" width="12.28515625" bestFit="1" customWidth="1"/>
    <col min="208" max="208" width="13.28515625" bestFit="1" customWidth="1"/>
    <col min="209" max="209" width="12.28515625" bestFit="1" customWidth="1"/>
    <col min="210" max="210" width="15.42578125" bestFit="1" customWidth="1"/>
    <col min="211" max="211" width="14.5703125" bestFit="1" customWidth="1"/>
    <col min="212" max="212" width="13.28515625" bestFit="1" customWidth="1"/>
    <col min="213" max="213" width="12.28515625" bestFit="1" customWidth="1"/>
    <col min="214" max="214" width="13.7109375" bestFit="1" customWidth="1"/>
    <col min="215" max="215" width="12.7109375" bestFit="1" customWidth="1"/>
    <col min="216" max="216" width="13.28515625" bestFit="1" customWidth="1"/>
    <col min="217" max="217" width="12.28515625" bestFit="1" customWidth="1"/>
    <col min="218" max="218" width="13.28515625" bestFit="1" customWidth="1"/>
    <col min="219" max="219" width="12.28515625" bestFit="1" customWidth="1"/>
    <col min="220" max="220" width="15.42578125" bestFit="1" customWidth="1"/>
    <col min="221" max="221" width="14.5703125" bestFit="1" customWidth="1"/>
    <col min="222" max="222" width="13.28515625" bestFit="1" customWidth="1"/>
    <col min="223" max="223" width="12.28515625" bestFit="1" customWidth="1"/>
    <col min="224" max="224" width="8.7109375" bestFit="1" customWidth="1"/>
    <col min="225" max="225" width="9.28515625" bestFit="1" customWidth="1"/>
    <col min="226" max="226" width="18.28515625" bestFit="1" customWidth="1"/>
  </cols>
  <sheetData>
    <row r="1" spans="1:226">
      <c r="A1" t="s">
        <v>487</v>
      </c>
      <c r="B1" t="s">
        <v>488</v>
      </c>
      <c r="C1" t="s">
        <v>489</v>
      </c>
      <c r="D1" t="s">
        <v>490</v>
      </c>
      <c r="E1" t="s">
        <v>491</v>
      </c>
      <c r="F1" t="s">
        <v>492</v>
      </c>
      <c r="G1" t="s">
        <v>493</v>
      </c>
      <c r="H1" t="s">
        <v>494</v>
      </c>
      <c r="I1" t="s">
        <v>495</v>
      </c>
      <c r="J1" t="s">
        <v>496</v>
      </c>
      <c r="K1" t="s">
        <v>497</v>
      </c>
      <c r="L1" t="s">
        <v>498</v>
      </c>
      <c r="M1" t="s">
        <v>499</v>
      </c>
      <c r="N1" t="s">
        <v>500</v>
      </c>
      <c r="O1" t="s">
        <v>501</v>
      </c>
      <c r="P1" t="s">
        <v>502</v>
      </c>
      <c r="Q1" t="s">
        <v>503</v>
      </c>
      <c r="R1" t="s">
        <v>504</v>
      </c>
      <c r="S1" t="s">
        <v>505</v>
      </c>
      <c r="T1" t="s">
        <v>506</v>
      </c>
      <c r="U1" t="s">
        <v>507</v>
      </c>
      <c r="V1" t="s">
        <v>508</v>
      </c>
      <c r="W1" t="s">
        <v>509</v>
      </c>
      <c r="X1" t="s">
        <v>510</v>
      </c>
      <c r="Y1" t="s">
        <v>511</v>
      </c>
      <c r="Z1" t="s">
        <v>512</v>
      </c>
      <c r="AA1" t="s">
        <v>513</v>
      </c>
      <c r="AB1" t="s">
        <v>514</v>
      </c>
      <c r="AC1" t="s">
        <v>515</v>
      </c>
      <c r="AD1" t="s">
        <v>516</v>
      </c>
      <c r="AE1" t="s">
        <v>517</v>
      </c>
      <c r="AF1" t="s">
        <v>518</v>
      </c>
      <c r="AG1" t="s">
        <v>519</v>
      </c>
      <c r="AH1" t="s">
        <v>520</v>
      </c>
      <c r="AI1" t="s">
        <v>521</v>
      </c>
      <c r="AJ1" t="s">
        <v>522</v>
      </c>
      <c r="AK1" t="s">
        <v>523</v>
      </c>
      <c r="AL1" t="s">
        <v>524</v>
      </c>
      <c r="AM1" t="s">
        <v>525</v>
      </c>
      <c r="AN1" t="s">
        <v>526</v>
      </c>
      <c r="AO1" t="s">
        <v>527</v>
      </c>
      <c r="AP1" t="s">
        <v>528</v>
      </c>
      <c r="AQ1" t="s">
        <v>529</v>
      </c>
      <c r="AR1" t="s">
        <v>530</v>
      </c>
      <c r="AS1" t="s">
        <v>531</v>
      </c>
      <c r="AT1" t="s">
        <v>532</v>
      </c>
      <c r="AU1" t="s">
        <v>533</v>
      </c>
      <c r="AV1" t="s">
        <v>534</v>
      </c>
      <c r="AW1" t="s">
        <v>535</v>
      </c>
      <c r="AX1" t="s">
        <v>536</v>
      </c>
      <c r="AY1" t="s">
        <v>537</v>
      </c>
      <c r="AZ1" t="s">
        <v>538</v>
      </c>
      <c r="BA1" t="s">
        <v>539</v>
      </c>
      <c r="BB1" t="s">
        <v>540</v>
      </c>
      <c r="BC1" t="s">
        <v>541</v>
      </c>
      <c r="BD1" t="s">
        <v>53</v>
      </c>
      <c r="BE1" t="s">
        <v>542</v>
      </c>
      <c r="BF1" t="s">
        <v>543</v>
      </c>
      <c r="BG1" t="s">
        <v>544</v>
      </c>
      <c r="BH1" t="s">
        <v>545</v>
      </c>
      <c r="BI1" t="s">
        <v>546</v>
      </c>
      <c r="BJ1" t="s">
        <v>547</v>
      </c>
      <c r="BK1" t="s">
        <v>548</v>
      </c>
      <c r="BL1" t="s">
        <v>549</v>
      </c>
      <c r="BM1" t="s">
        <v>550</v>
      </c>
      <c r="BN1" t="s">
        <v>551</v>
      </c>
      <c r="BO1" t="s">
        <v>552</v>
      </c>
      <c r="BP1" t="s">
        <v>553</v>
      </c>
      <c r="BQ1" t="s">
        <v>554</v>
      </c>
      <c r="BR1" t="s">
        <v>555</v>
      </c>
      <c r="BS1" t="s">
        <v>556</v>
      </c>
      <c r="BT1" t="s">
        <v>557</v>
      </c>
      <c r="BU1" t="s">
        <v>558</v>
      </c>
      <c r="BV1" t="s">
        <v>559</v>
      </c>
      <c r="BW1" t="s">
        <v>560</v>
      </c>
      <c r="BX1" t="s">
        <v>561</v>
      </c>
      <c r="BY1" t="s">
        <v>562</v>
      </c>
      <c r="BZ1" t="s">
        <v>563</v>
      </c>
      <c r="CA1" t="s">
        <v>564</v>
      </c>
      <c r="CB1" t="s">
        <v>565</v>
      </c>
      <c r="CC1" t="s">
        <v>566</v>
      </c>
      <c r="CD1" t="s">
        <v>567</v>
      </c>
      <c r="CE1" t="s">
        <v>568</v>
      </c>
      <c r="CF1" t="s">
        <v>569</v>
      </c>
      <c r="CG1" t="s">
        <v>570</v>
      </c>
      <c r="CH1" t="s">
        <v>571</v>
      </c>
      <c r="CI1" t="s">
        <v>572</v>
      </c>
      <c r="CJ1" t="s">
        <v>573</v>
      </c>
      <c r="CK1" t="s">
        <v>574</v>
      </c>
      <c r="CL1" t="s">
        <v>575</v>
      </c>
      <c r="CM1" t="s">
        <v>576</v>
      </c>
      <c r="CN1" t="s">
        <v>577</v>
      </c>
      <c r="CO1" t="s">
        <v>578</v>
      </c>
      <c r="CP1" t="s">
        <v>579</v>
      </c>
      <c r="CQ1" t="s">
        <v>580</v>
      </c>
      <c r="CR1" t="s">
        <v>581</v>
      </c>
      <c r="CS1" t="s">
        <v>582</v>
      </c>
      <c r="CT1" t="s">
        <v>583</v>
      </c>
      <c r="CU1" t="s">
        <v>584</v>
      </c>
      <c r="CV1" t="s">
        <v>585</v>
      </c>
      <c r="CW1" t="s">
        <v>586</v>
      </c>
      <c r="CX1" t="s">
        <v>587</v>
      </c>
      <c r="CY1" t="s">
        <v>588</v>
      </c>
      <c r="CZ1" t="s">
        <v>589</v>
      </c>
      <c r="DA1" t="s">
        <v>590</v>
      </c>
      <c r="DB1" t="s">
        <v>591</v>
      </c>
      <c r="DC1" t="s">
        <v>592</v>
      </c>
      <c r="DD1" t="s">
        <v>593</v>
      </c>
      <c r="DE1" t="s">
        <v>594</v>
      </c>
      <c r="DF1" t="s">
        <v>595</v>
      </c>
      <c r="DG1" t="s">
        <v>596</v>
      </c>
      <c r="DH1" t="s">
        <v>597</v>
      </c>
      <c r="DI1" t="s">
        <v>598</v>
      </c>
      <c r="DJ1" t="s">
        <v>599</v>
      </c>
      <c r="DK1" t="s">
        <v>600</v>
      </c>
      <c r="DL1" t="s">
        <v>601</v>
      </c>
      <c r="DM1" t="s">
        <v>602</v>
      </c>
      <c r="DN1" t="s">
        <v>603</v>
      </c>
      <c r="DO1" t="s">
        <v>604</v>
      </c>
      <c r="DP1" t="s">
        <v>605</v>
      </c>
      <c r="DQ1" t="s">
        <v>606</v>
      </c>
      <c r="DR1" t="s">
        <v>607</v>
      </c>
      <c r="DS1" t="s">
        <v>608</v>
      </c>
      <c r="DT1" t="s">
        <v>609</v>
      </c>
      <c r="DU1" t="s">
        <v>610</v>
      </c>
      <c r="DV1" s="81" t="s">
        <v>611</v>
      </c>
      <c r="DW1" s="81" t="s">
        <v>612</v>
      </c>
      <c r="DX1" s="81" t="s">
        <v>613</v>
      </c>
      <c r="DY1" s="81" t="s">
        <v>614</v>
      </c>
      <c r="DZ1" s="81" t="s">
        <v>615</v>
      </c>
      <c r="EA1" s="81" t="s">
        <v>616</v>
      </c>
      <c r="EB1" s="81" t="s">
        <v>617</v>
      </c>
      <c r="EC1" s="81" t="s">
        <v>618</v>
      </c>
      <c r="ED1" s="81" t="s">
        <v>619</v>
      </c>
      <c r="EE1" s="81" t="s">
        <v>620</v>
      </c>
      <c r="EF1" s="81" t="s">
        <v>621</v>
      </c>
      <c r="EG1" s="81" t="s">
        <v>622</v>
      </c>
      <c r="EH1" s="81" t="s">
        <v>623</v>
      </c>
      <c r="EI1" s="81" t="s">
        <v>624</v>
      </c>
      <c r="EJ1" s="81" t="s">
        <v>625</v>
      </c>
      <c r="EK1" s="81" t="s">
        <v>626</v>
      </c>
      <c r="EL1" s="81" t="s">
        <v>627</v>
      </c>
      <c r="EM1" s="81" t="s">
        <v>628</v>
      </c>
      <c r="EN1" s="81" t="s">
        <v>629</v>
      </c>
      <c r="EO1" s="81" t="s">
        <v>630</v>
      </c>
      <c r="EP1" s="81" t="s">
        <v>631</v>
      </c>
      <c r="EQ1" s="81" t="s">
        <v>632</v>
      </c>
      <c r="ER1" s="81" t="s">
        <v>633</v>
      </c>
      <c r="ES1" s="81" t="s">
        <v>634</v>
      </c>
      <c r="ET1" s="81" t="s">
        <v>635</v>
      </c>
      <c r="EU1" s="81" t="s">
        <v>636</v>
      </c>
      <c r="EV1" s="81" t="s">
        <v>637</v>
      </c>
      <c r="EW1" s="81" t="s">
        <v>638</v>
      </c>
      <c r="EX1" s="81" t="s">
        <v>639</v>
      </c>
      <c r="EY1" s="81" t="s">
        <v>640</v>
      </c>
      <c r="EZ1" s="36" t="s">
        <v>641</v>
      </c>
      <c r="FA1" s="36" t="s">
        <v>642</v>
      </c>
      <c r="FB1" s="36" t="s">
        <v>643</v>
      </c>
      <c r="FC1" s="36" t="s">
        <v>644</v>
      </c>
      <c r="FD1" t="s">
        <v>645</v>
      </c>
      <c r="FE1" s="36" t="s">
        <v>646</v>
      </c>
      <c r="FF1" t="s">
        <v>647</v>
      </c>
      <c r="FG1" t="s">
        <v>648</v>
      </c>
      <c r="FH1" t="s">
        <v>649</v>
      </c>
      <c r="FI1" t="s">
        <v>650</v>
      </c>
      <c r="FJ1" t="s">
        <v>651</v>
      </c>
      <c r="FK1" t="s">
        <v>652</v>
      </c>
      <c r="FL1" t="s">
        <v>653</v>
      </c>
      <c r="FM1" t="s">
        <v>654</v>
      </c>
      <c r="FN1" t="s">
        <v>655</v>
      </c>
      <c r="FO1" t="s">
        <v>656</v>
      </c>
      <c r="FP1" t="s">
        <v>657</v>
      </c>
      <c r="FQ1" s="36" t="s">
        <v>658</v>
      </c>
      <c r="FR1" s="36" t="s">
        <v>659</v>
      </c>
      <c r="FS1" s="36" t="s">
        <v>660</v>
      </c>
      <c r="FT1" s="36" t="s">
        <v>661</v>
      </c>
      <c r="FU1" t="s">
        <v>662</v>
      </c>
      <c r="FV1" s="36" t="s">
        <v>663</v>
      </c>
      <c r="FW1" t="s">
        <v>664</v>
      </c>
      <c r="FX1" t="s">
        <v>665</v>
      </c>
      <c r="FY1" t="s">
        <v>666</v>
      </c>
      <c r="FZ1" t="s">
        <v>667</v>
      </c>
      <c r="GA1" t="s">
        <v>668</v>
      </c>
      <c r="GB1" t="s">
        <v>669</v>
      </c>
      <c r="GC1" t="s">
        <v>670</v>
      </c>
      <c r="GD1" t="s">
        <v>671</v>
      </c>
      <c r="GE1" t="s">
        <v>672</v>
      </c>
      <c r="GF1" t="s">
        <v>673</v>
      </c>
      <c r="GG1" t="s">
        <v>674</v>
      </c>
      <c r="GH1" s="36" t="s">
        <v>675</v>
      </c>
      <c r="GI1" s="36" t="s">
        <v>676</v>
      </c>
      <c r="GJ1" s="36" t="s">
        <v>677</v>
      </c>
      <c r="GK1" s="36" t="s">
        <v>678</v>
      </c>
      <c r="GL1" s="36" t="s">
        <v>679</v>
      </c>
      <c r="GM1" s="36" t="s">
        <v>680</v>
      </c>
      <c r="GN1" s="36" t="s">
        <v>681</v>
      </c>
      <c r="GO1" s="36" t="s">
        <v>682</v>
      </c>
      <c r="GP1" s="36" t="s">
        <v>683</v>
      </c>
      <c r="GQ1" s="36" t="s">
        <v>684</v>
      </c>
      <c r="GR1" s="36" t="s">
        <v>685</v>
      </c>
      <c r="GS1" s="36" t="s">
        <v>686</v>
      </c>
      <c r="GT1" s="36" t="s">
        <v>687</v>
      </c>
      <c r="GU1" s="36" t="s">
        <v>688</v>
      </c>
      <c r="GV1" s="36" t="s">
        <v>689</v>
      </c>
      <c r="GW1" s="36" t="s">
        <v>690</v>
      </c>
      <c r="GX1" s="36" t="s">
        <v>691</v>
      </c>
      <c r="GY1" s="36" t="s">
        <v>692</v>
      </c>
      <c r="GZ1" s="36" t="s">
        <v>693</v>
      </c>
      <c r="HA1" s="36" t="s">
        <v>694</v>
      </c>
      <c r="HB1" s="36" t="s">
        <v>695</v>
      </c>
      <c r="HC1" s="36" t="s">
        <v>696</v>
      </c>
      <c r="HD1" s="36" t="s">
        <v>697</v>
      </c>
      <c r="HE1" s="36" t="s">
        <v>698</v>
      </c>
      <c r="HF1" s="36" t="s">
        <v>699</v>
      </c>
      <c r="HG1" s="36" t="s">
        <v>700</v>
      </c>
      <c r="HH1" s="36" t="s">
        <v>701</v>
      </c>
      <c r="HI1" s="36" t="s">
        <v>702</v>
      </c>
      <c r="HJ1" s="36" t="s">
        <v>703</v>
      </c>
      <c r="HK1" s="36" t="s">
        <v>704</v>
      </c>
      <c r="HL1" s="36" t="s">
        <v>705</v>
      </c>
      <c r="HM1" s="36" t="s">
        <v>706</v>
      </c>
      <c r="HN1" s="36" t="s">
        <v>707</v>
      </c>
      <c r="HO1" s="36" t="s">
        <v>708</v>
      </c>
      <c r="HP1" s="36" t="s">
        <v>709</v>
      </c>
      <c r="HQ1" s="36" t="s">
        <v>710</v>
      </c>
      <c r="HR1" s="36" t="s">
        <v>711</v>
      </c>
    </row>
    <row r="2" spans="1:226">
      <c r="A2" t="str">
        <f>IF('Quote Sheet'!$B$4=0,"",'Quote Sheet'!$B$4)</f>
        <v/>
      </c>
      <c r="B2" t="str">
        <f>IF('Quote Sheet'!$A$7=0,"",'Quote Sheet'!$A$7)</f>
        <v/>
      </c>
      <c r="C2" t="str">
        <f>IF('Quote Sheet'!$A$8=0,"",'Quote Sheet'!$A$8)</f>
        <v/>
      </c>
      <c r="D2" t="str">
        <f>IF('Quote Sheet'!$B$9=0,"",'Quote Sheet'!$B$9)</f>
        <v/>
      </c>
      <c r="E2" t="str">
        <f>IF('Quote Sheet'!$B$10=0,"",'Quote Sheet'!$B$10)</f>
        <v/>
      </c>
      <c r="F2" t="str">
        <f>IF('Quote Sheet'!$B$11=0,"",'Quote Sheet'!$B$11)</f>
        <v/>
      </c>
      <c r="G2" t="str">
        <f>IF('Quote Sheet'!$B$13=0,"",'Quote Sheet'!$B$13)</f>
        <v/>
      </c>
      <c r="H2" t="str">
        <f>IF('Quote Sheet'!$B$14=0,"",'Quote Sheet'!$B$14)</f>
        <v/>
      </c>
      <c r="I2" t="str">
        <f>IF('Quote Sheet'!$B$15=0,"",'Quote Sheet'!$B$15)</f>
        <v/>
      </c>
      <c r="J2" t="str">
        <f>IF('Quote Sheet'!$B$16=0,"",'Quote Sheet'!$B$16)</f>
        <v/>
      </c>
      <c r="K2" t="str">
        <f>IF('Quote Sheet'!$F$4=0,"",'Quote Sheet'!$F$4)</f>
        <v/>
      </c>
      <c r="L2" t="str">
        <f>IF('Quote Sheet'!$E$7=0,"",'Quote Sheet'!$E$7)</f>
        <v/>
      </c>
      <c r="M2" t="str">
        <f>IF('Quote Sheet'!$E$8=0,"",'Quote Sheet'!$E$8)</f>
        <v/>
      </c>
      <c r="N2" t="str">
        <f>IF('Quote Sheet'!$F$9=0,"",'Quote Sheet'!$F$9)</f>
        <v/>
      </c>
      <c r="O2" t="str">
        <f>IF('Quote Sheet'!$F$10=0,"",'Quote Sheet'!$F$10)</f>
        <v/>
      </c>
      <c r="P2" t="str">
        <f>IF('Quote Sheet'!$L$4=0,"",'Quote Sheet'!$L$4)</f>
        <v/>
      </c>
      <c r="Q2" t="str">
        <f>IF('Quote Sheet'!$I$7=0,"",'Quote Sheet'!$I$7)</f>
        <v/>
      </c>
      <c r="R2" t="str">
        <f>IF('Quote Sheet'!$I$8=0,"",'Quote Sheet'!$I$8)</f>
        <v/>
      </c>
      <c r="S2" t="str">
        <f>IF('Quote Sheet'!$L$9=0,"",'Quote Sheet'!$L$9)</f>
        <v/>
      </c>
      <c r="T2" t="str">
        <f>IF('Quote Sheet'!$L$10=0,"",'Quote Sheet'!$L$10)</f>
        <v/>
      </c>
      <c r="U2" t="str">
        <f>IF('Quote Sheet'!$G$11=0,"",'Quote Sheet'!$G$11)</f>
        <v/>
      </c>
      <c r="V2" t="str">
        <f>IF('Quote Sheet'!$E$12=0,"",'Quote Sheet'!$E$12)</f>
        <v/>
      </c>
      <c r="W2" t="str">
        <f>IF('Quote Sheet'!$F$15=0,"",'Quote Sheet'!$F$15)</f>
        <v/>
      </c>
      <c r="X2" t="str">
        <f>IF('Quote Sheet'!$K$11=0,"",'Quote Sheet'!$K$11)</f>
        <v/>
      </c>
      <c r="Y2" t="str">
        <f>IF('Quote Sheet'!$N$12=0,"",'Quote Sheet'!$N$12)</f>
        <v/>
      </c>
      <c r="Z2" t="str">
        <f>IF('Quote Sheet'!$L$13=0,"",'Quote Sheet'!$L$13)</f>
        <v>Open Account (Citi; 150 Days)</v>
      </c>
      <c r="AA2" t="str">
        <f>IF('Quote Sheet'!$N$14=0,"",'Quote Sheet'!$N$14)</f>
        <v/>
      </c>
      <c r="AB2" t="str">
        <f>IF('Quote Sheet'!$N$15=0,"",'Quote Sheet'!$N$15)</f>
        <v/>
      </c>
      <c r="AC2" t="str">
        <f>IF('Quote Sheet'!$N$16=0,"",'Quote Sheet'!$N$16)</f>
        <v/>
      </c>
      <c r="AD2" t="str">
        <f>IF('Quote Sheet'!$N$17=0,"",'Quote Sheet'!$N$17)</f>
        <v/>
      </c>
      <c r="AE2" t="str">
        <f>IF('Quote Sheet'!$N$18=0,"",'Quote Sheet'!$N$18)</f>
        <v/>
      </c>
      <c r="AF2" t="str">
        <f>IF('Quote Sheet'!$N$19=0,"",'Quote Sheet'!$N$19)</f>
        <v/>
      </c>
      <c r="AG2" t="str">
        <f>IF('Quote Sheet'!$N$20=0,"",'Quote Sheet'!$N$20)</f>
        <v/>
      </c>
      <c r="AH2" t="str">
        <f>IF('Quote Sheet'!$N$21=0,"",'Quote Sheet'!$N$21)</f>
        <v/>
      </c>
      <c r="AI2" t="str">
        <f>IF('Quote Sheet'!$I$23=0,"",'Quote Sheet'!$I$23)</f>
        <v/>
      </c>
      <c r="AJ2" t="str">
        <f>IF('Quote Sheet'!$N$34=0,"",'Quote Sheet'!$N$34)</f>
        <v/>
      </c>
      <c r="AK2" t="str">
        <f>IF('Quote Sheet'!$N$35=0,"",'Quote Sheet'!$N$35)</f>
        <v/>
      </c>
      <c r="AL2" t="str">
        <f>IF('Quote Sheet'!$N$36=0,"",'Quote Sheet'!$N$36)</f>
        <v/>
      </c>
      <c r="AM2" t="str">
        <f>IF('Quote Sheet'!$N$37=0,"",'Quote Sheet'!$N$37)</f>
        <v/>
      </c>
      <c r="AN2" t="str">
        <f>IF('Quote Sheet'!$N$38=0,"",'Quote Sheet'!$N$38)</f>
        <v/>
      </c>
      <c r="AO2" t="str">
        <f>IF('Quote Sheet'!$B$18=0,"",'Quote Sheet'!$B$18)</f>
        <v/>
      </c>
      <c r="AP2" t="str">
        <f>IF('Quote Sheet'!$B$19=0,"",'Quote Sheet'!$B$19)</f>
        <v/>
      </c>
      <c r="AQ2" t="str">
        <f>IF('Quote Sheet'!$B$20=0,"",'Quote Sheet'!$B$20)</f>
        <v/>
      </c>
      <c r="AR2" t="str">
        <f>IF('Quote Sheet'!$B$21=0,"",'Quote Sheet'!$B$21)</f>
        <v/>
      </c>
      <c r="AS2" t="str">
        <f>IF('Quote Sheet'!$B$22=0,"",'Quote Sheet'!$B$22)</f>
        <v/>
      </c>
      <c r="AT2" t="str">
        <f>IF('Quote Sheet'!$B$23=0,"",'Quote Sheet'!$B$23)</f>
        <v/>
      </c>
      <c r="AU2" t="str">
        <f>IF('Quote Sheet'!$B$24=0,"",'Quote Sheet'!$B$24)</f>
        <v/>
      </c>
      <c r="AV2" t="str">
        <f>IF('Quote Sheet'!$B$25=0,"",'Quote Sheet'!$B$25)</f>
        <v/>
      </c>
      <c r="AW2" t="str">
        <f>IF('Quote Sheet'!$B$26=0,"",'Quote Sheet'!$B$26)</f>
        <v/>
      </c>
      <c r="AX2" t="str">
        <f>IF('Quote Sheet'!$B$27=0,"",'Quote Sheet'!$B$27)</f>
        <v/>
      </c>
      <c r="AY2" t="str">
        <f>IF('Quote Sheet'!$B$28=0,"",'Quote Sheet'!$B$28)</f>
        <v/>
      </c>
      <c r="AZ2" t="str">
        <f>IF('Quote Sheet'!$B$29=0,"",'Quote Sheet'!$B$29)</f>
        <v/>
      </c>
      <c r="BA2" t="str">
        <f>IF('Quote Sheet'!$B$30=0,"",'Quote Sheet'!$B$30)</f>
        <v/>
      </c>
      <c r="BB2" t="str">
        <f>IF('Quote Sheet'!$B$31=0,"",'Quote Sheet'!$B$31)</f>
        <v/>
      </c>
      <c r="BC2" t="str">
        <f>IF('Quote Sheet'!$B$32=0,"",'Quote Sheet'!$B$32)</f>
        <v/>
      </c>
      <c r="BD2" t="str">
        <f>IF('Quote Sheet'!$B$34=0,"",'Quote Sheet'!$B$34)</f>
        <v/>
      </c>
      <c r="BE2" t="str">
        <f>IF('Quote Sheet'!$B$35=0,"",'Quote Sheet'!$B$35)</f>
        <v/>
      </c>
      <c r="BF2" t="str">
        <f>IF('Quote Sheet'!$B$36=0,"",'Quote Sheet'!$B$36)</f>
        <v/>
      </c>
      <c r="BG2" t="str">
        <f>IF('Quote Sheet'!$B$37=0,"",'Quote Sheet'!$B$37)</f>
        <v/>
      </c>
      <c r="BH2" t="str">
        <f>IF('Quote Sheet'!$B$38=0,"",'Quote Sheet'!$B$38)</f>
        <v/>
      </c>
      <c r="BI2" t="str">
        <f>IF('Quote Sheet'!$B$40=0,"",'Quote Sheet'!$B$40)</f>
        <v/>
      </c>
      <c r="BJ2" t="str">
        <f>IF('Quote Sheet'!$B$41=0,"",'Quote Sheet'!$B$41)</f>
        <v/>
      </c>
      <c r="BK2" t="str">
        <f>IF('Quote Sheet'!$B$42=0,"",'Quote Sheet'!$B$42)</f>
        <v/>
      </c>
      <c r="BL2" t="str">
        <f>IF('Quote Sheet'!$B$43=0,"",'Quote Sheet'!$B$43)</f>
        <v/>
      </c>
      <c r="BM2" t="str">
        <f>IF('Quote Sheet'!$A$45=0,"",'Quote Sheet'!$A$45)</f>
        <v/>
      </c>
      <c r="BN2" t="str">
        <f>IF('Quote Sheet'!$B$50=0,"",'Quote Sheet'!$B$50)</f>
        <v>n/a</v>
      </c>
      <c r="BO2" t="str">
        <f>IF('Quote Sheet'!$C$50=0,"",'Quote Sheet'!$C$50)</f>
        <v/>
      </c>
      <c r="BP2" t="str">
        <f>IF('Quote Sheet'!$D$50=0,"",'Quote Sheet'!$D$50)</f>
        <v/>
      </c>
      <c r="BQ2" t="str">
        <f>IF('Quote Sheet'!$B$52=0,"",'Quote Sheet'!$B$52)</f>
        <v/>
      </c>
      <c r="BR2" t="str">
        <f>IF('Quote Sheet'!$B$53=0,"",'Quote Sheet'!$B$53)</f>
        <v/>
      </c>
      <c r="BS2" t="str">
        <f>IF('Quote Sheet'!$B$54=0,"",'Quote Sheet'!$B$54)</f>
        <v/>
      </c>
      <c r="BT2" t="str">
        <f>IF('Quote Sheet'!$B$55=0,"",'Quote Sheet'!$B$55)</f>
        <v/>
      </c>
      <c r="BU2" t="str">
        <f>IF('Quote Sheet'!$B$56=0,"",'Quote Sheet'!$B$56)</f>
        <v/>
      </c>
      <c r="BV2" t="str">
        <f>IF('Quote Sheet'!$B$57=0,"",'Quote Sheet'!$B$57)</f>
        <v/>
      </c>
      <c r="BW2" t="str">
        <f>IF('Quote Sheet'!$B$58=0,"",'Quote Sheet'!$B$58)</f>
        <v/>
      </c>
      <c r="BX2" t="str">
        <f>IF('Quote Sheet'!$B$59=0,"",'Quote Sheet'!$B$59)</f>
        <v/>
      </c>
      <c r="BY2" t="str">
        <f>IF('Quote Sheet'!$B$60=0,"",'Quote Sheet'!$B$60)</f>
        <v/>
      </c>
      <c r="BZ2" t="str">
        <f>IF('Quote Sheet'!$B$61=0,"",'Quote Sheet'!$B$61)</f>
        <v/>
      </c>
      <c r="CA2" t="str">
        <f>IF('Quote Sheet'!$B$62=0,"",'Quote Sheet'!$B$62)</f>
        <v/>
      </c>
      <c r="CB2" t="str">
        <f>IF('Quote Sheet'!$B$63=0,"",'Quote Sheet'!$B$63)</f>
        <v/>
      </c>
      <c r="CC2" t="str">
        <f>IF('Quote Sheet'!$B$64=0,"",'Quote Sheet'!$B$64)</f>
        <v/>
      </c>
      <c r="CD2" t="str">
        <f>IF('Quote Sheet'!$B$65=0,"",'Quote Sheet'!$B$65)</f>
        <v/>
      </c>
      <c r="CE2" t="str">
        <f>IF('Quote Sheet'!$B$66=0,"",'Quote Sheet'!$B$66)</f>
        <v/>
      </c>
      <c r="CF2" t="str">
        <f>IF('Quote Sheet'!$B$67=0,"",'Quote Sheet'!$B$67)</f>
        <v/>
      </c>
      <c r="CG2" t="str">
        <f>IF('Quote Sheet'!$B$68=0,"",'Quote Sheet'!$B$68)</f>
        <v/>
      </c>
      <c r="CH2" t="str">
        <f>IF('Quote Sheet'!$B$69=0,"",'Quote Sheet'!$B$69)</f>
        <v/>
      </c>
      <c r="CI2" t="str">
        <f>IF('Quote Sheet'!$B$70=0,"",'Quote Sheet'!$B$70)</f>
        <v/>
      </c>
      <c r="CJ2" t="str">
        <f>IF('Quote Sheet'!$B$71=0,"",'Quote Sheet'!$B$71)</f>
        <v/>
      </c>
      <c r="CK2" t="str">
        <f>IF('Quote Sheet'!$B$72=0,"",'Quote Sheet'!$B$72)</f>
        <v/>
      </c>
      <c r="CL2" t="str">
        <f>IF('Quote Sheet'!$B$73=0,"",'Quote Sheet'!$B$73)</f>
        <v/>
      </c>
      <c r="CM2" t="str">
        <f>IF('Quote Sheet'!$B$74=0,"",'Quote Sheet'!$B$74)</f>
        <v/>
      </c>
      <c r="CN2" t="str">
        <f>IF('Quote Sheet'!$B$75=0,"",'Quote Sheet'!$B$75)</f>
        <v/>
      </c>
      <c r="CO2" t="str">
        <f>IF('Quote Sheet'!$E$34=0,"",'Quote Sheet'!$E$34)</f>
        <v/>
      </c>
      <c r="CP2" t="str">
        <f>IF('Quote Sheet'!$E$40=0,"",'Quote Sheet'!$E$40)</f>
        <v/>
      </c>
      <c r="CQ2" t="str">
        <f>IF('Quote Sheet'!$G$46=0,"",'Quote Sheet'!$G$46)</f>
        <v/>
      </c>
      <c r="CR2" t="str">
        <f>IF('Quote Sheet'!$G$47=0,"",'Quote Sheet'!$G$47)</f>
        <v/>
      </c>
      <c r="CS2" t="str">
        <f>IF('Quote Sheet'!$F$48=0,"",'Quote Sheet'!$F$48)</f>
        <v/>
      </c>
      <c r="CT2" t="str">
        <f>IF('Quote Sheet'!$H$48=0,"",'Quote Sheet'!$H$48)</f>
        <v/>
      </c>
      <c r="CU2" t="str">
        <f>IF('Quote Sheet'!$E$50=0,"",'Quote Sheet'!$E$50)</f>
        <v/>
      </c>
      <c r="CV2" t="str">
        <f>IF('Quote Sheet'!$F$50=0,"",'Quote Sheet'!$F$50)</f>
        <v/>
      </c>
      <c r="CW2" t="str">
        <f>IF('Quote Sheet'!$G$50=0,"",'Quote Sheet'!$G$50)</f>
        <v/>
      </c>
      <c r="CX2" t="str">
        <f>IF('Quote Sheet'!$H$50=0,"",'Quote Sheet'!$H$50)</f>
        <v/>
      </c>
      <c r="CY2" t="str">
        <f>IF('Quote Sheet'!$G$52=0,"",'Quote Sheet'!$G$52)</f>
        <v/>
      </c>
      <c r="CZ2" t="str">
        <f>IF('Quote Sheet'!$G$53=0,"",'Quote Sheet'!$G$53)</f>
        <v/>
      </c>
      <c r="DA2" t="str">
        <f>IF('Quote Sheet'!$G$54=0,"",'Quote Sheet'!$G$54)</f>
        <v/>
      </c>
      <c r="DB2" t="str">
        <f>IF('Quote Sheet'!$F$55=0,"",'Quote Sheet'!$F$55)</f>
        <v/>
      </c>
      <c r="DC2" t="str">
        <f>IF('Quote Sheet'!$H$55=0,"",'Quote Sheet'!$H$55)</f>
        <v/>
      </c>
      <c r="DD2" t="str">
        <f>IF('Quote Sheet'!$E$57=0,"",'Quote Sheet'!$E$57)</f>
        <v/>
      </c>
      <c r="DE2" t="str">
        <f>IF('Quote Sheet'!$F$57=0,"",'Quote Sheet'!$F$57)</f>
        <v/>
      </c>
      <c r="DF2" t="str">
        <f>IF('Quote Sheet'!$G$57=0,"",'Quote Sheet'!$G$57)</f>
        <v/>
      </c>
      <c r="DG2" t="str">
        <f>IF('Quote Sheet'!$H$57=0,"",'Quote Sheet'!$H$57)</f>
        <v/>
      </c>
      <c r="DH2" t="str">
        <f>IF('Quote Sheet'!$G$58=0,"",'Quote Sheet'!$G$58)</f>
        <v/>
      </c>
      <c r="DI2" t="str">
        <f>IF('Quote Sheet'!$G$59=0,"",'Quote Sheet'!$G$59)</f>
        <v/>
      </c>
      <c r="DJ2" t="str">
        <f>IF('Quote Sheet'!$E$64=0,"",'Quote Sheet'!$E$64)</f>
        <v/>
      </c>
      <c r="DK2" t="str">
        <f>IF('Quote Sheet'!$H$64=0,"",'Quote Sheet'!$H$64)</f>
        <v/>
      </c>
      <c r="DL2" t="str">
        <f>IF('Quote Sheet'!$E$66=0,"",'Quote Sheet'!$E$66)</f>
        <v/>
      </c>
      <c r="DM2" t="str">
        <f>IF('Quote Sheet'!$H$66=0,"",'Quote Sheet'!$H$66)</f>
        <v/>
      </c>
      <c r="DN2" t="str">
        <f>IF('Quote Sheet'!$E$68=0,"",'Quote Sheet'!$E$68)</f>
        <v/>
      </c>
      <c r="DO2" t="str">
        <f>IF('Quote Sheet'!$H$68=0,"",'Quote Sheet'!$H$68)</f>
        <v/>
      </c>
      <c r="DP2" t="e">
        <f>IF('Quote Sheet'!#REF!=0,"",'Quote Sheet'!#REF!)</f>
        <v>#REF!</v>
      </c>
      <c r="DQ2" t="e">
        <f>IF('Quote Sheet'!#REF!=0,"",'Quote Sheet'!#REF!)</f>
        <v>#REF!</v>
      </c>
      <c r="DR2" t="str">
        <f>IF('Quote Sheet'!$E$70=0,"",'Quote Sheet'!$E$70)</f>
        <v/>
      </c>
      <c r="DS2" t="str">
        <f>IF('Quote Sheet'!$H$70=0,"",'Quote Sheet'!$H$70)</f>
        <v/>
      </c>
      <c r="DT2" t="str">
        <f>IF('Quote Sheet'!$E$73=0,"",'Quote Sheet'!$E$73)</f>
        <v/>
      </c>
      <c r="DU2" t="str">
        <f>IF('Quote Sheet'!$N$40=0,"",'Quote Sheet'!$N$40)</f>
        <v/>
      </c>
      <c r="DV2" t="str">
        <f>IF('Quote Sheet'!$N$41=0,"",'Quote Sheet'!$N$41)</f>
        <v/>
      </c>
      <c r="DW2" t="str">
        <f>IF('Quote Sheet'!$N$42=0,"",'Quote Sheet'!$N$42)</f>
        <v/>
      </c>
      <c r="DX2" t="str">
        <f>IF('Quote Sheet'!$N$43=0,"",'Quote Sheet'!$N$43)</f>
        <v/>
      </c>
      <c r="DY2" t="e">
        <f>IF('Quote Sheet'!#REF!=0,"",'Quote Sheet'!#REF!)</f>
        <v>#REF!</v>
      </c>
      <c r="DZ2" t="e">
        <f>IF('Quote Sheet'!#REF!=0,"",'Quote Sheet'!#REF!)</f>
        <v>#REF!</v>
      </c>
      <c r="EA2" t="e">
        <f>IF('Quote Sheet'!#REF!=0,"",'Quote Sheet'!#REF!)</f>
        <v>#REF!</v>
      </c>
      <c r="EB2" t="e">
        <f>IF('Quote Sheet'!#REF!=0,"",'Quote Sheet'!#REF!)</f>
        <v>#REF!</v>
      </c>
      <c r="EC2" t="e">
        <f>IF('Quote Sheet'!#REF!=0,"",'Quote Sheet'!#REF!)</f>
        <v>#REF!</v>
      </c>
      <c r="ED2" t="str">
        <f>IF('Quote Sheet'!$N$44=0,"",'Quote Sheet'!$N$44)</f>
        <v/>
      </c>
      <c r="EE2" t="str">
        <f>IF('Quote Sheet'!$K$46=0,"",'Quote Sheet'!$K$46)</f>
        <v>40 STD</v>
      </c>
      <c r="EF2" t="str">
        <f>IF('Quote Sheet'!$N$46=0,"",'Quote Sheet'!$N$46)</f>
        <v>Ningbo</v>
      </c>
      <c r="EG2" t="str">
        <f>IF('Quote Sheet'!$L$47=0,"",'Quote Sheet'!$L$47)</f>
        <v>CNNGB</v>
      </c>
      <c r="EH2" t="str">
        <f>IF('Quote Sheet'!$N$47=0,"",'Quote Sheet'!$N$47)</f>
        <v>CHINA</v>
      </c>
      <c r="EI2" t="str">
        <f>IF('Quote Sheet'!$L$48=0,"",'Quote Sheet'!$L$48)</f>
        <v>Effective 6/15/2026</v>
      </c>
      <c r="EJ2">
        <f>IF('Quote Sheet'!$K$49=0,"",'Quote Sheet'!$K$49)</f>
        <v>1.86</v>
      </c>
      <c r="EK2">
        <f>IF('Quote Sheet'!$M$49=0,"",'Quote Sheet'!$M$49)</f>
        <v>3.6244999999999998</v>
      </c>
      <c r="EL2">
        <f>IF('Quote Sheet'!$O$49=0,"",'Quote Sheet'!$O$49)</f>
        <v>3.0764999999999998</v>
      </c>
      <c r="EM2" t="str">
        <f>IF('Quote Sheet'!$K$52=0,"",'Quote Sheet'!$K$52)</f>
        <v/>
      </c>
      <c r="EN2" t="str">
        <f>IF('Quote Sheet'!$J$53=0,"",'Quote Sheet'!$J$53)</f>
        <v/>
      </c>
      <c r="EO2" t="str">
        <f>IF('Quote Sheet'!$K$53=0,"",'Quote Sheet'!$K$53)</f>
        <v/>
      </c>
      <c r="EP2" t="str">
        <f>IF('Quote Sheet'!$J$54=0,"",'Quote Sheet'!$J$54)</f>
        <v/>
      </c>
      <c r="EQ2" t="str">
        <f>IF('Quote Sheet'!$K$54=0,"",'Quote Sheet'!$K$54)</f>
        <v/>
      </c>
      <c r="ER2" t="e">
        <f>IF('Quote Sheet'!$K$55=0,"",'Quote Sheet'!$K$55)</f>
        <v>#VALUE!</v>
      </c>
      <c r="ES2">
        <f>IF('Quote Sheet'!$J$56=0,"",'Quote Sheet'!$J$56)</f>
        <v>0.04</v>
      </c>
      <c r="ET2" t="str">
        <f>IF('Quote Sheet'!$K$56=0,"",'Quote Sheet'!$K$56)</f>
        <v/>
      </c>
      <c r="EU2" t="str">
        <f>IF('Quote Sheet'!$J$57=0,"",'Quote Sheet'!$J$57)</f>
        <v/>
      </c>
      <c r="EV2" t="str">
        <f>IF('Quote Sheet'!$K$57=0,"",'Quote Sheet'!$K$57)</f>
        <v/>
      </c>
      <c r="EW2" t="e">
        <f>IF('Quote Sheet'!$K$58=0,"",'Quote Sheet'!$K$58)</f>
        <v>#VALUE!</v>
      </c>
      <c r="EX2" t="str">
        <f>IF('Quote Sheet'!$K$59=0,"",'Quote Sheet'!$K$59)</f>
        <v/>
      </c>
      <c r="EY2" t="str">
        <f>IF('Quote Sheet'!$J$59=0,"",'Quote Sheet'!$J$59)</f>
        <v/>
      </c>
      <c r="EZ2" t="str">
        <f>IF('Quote Sheet'!$J$62=0,"",'Quote Sheet'!$J$62)</f>
        <v/>
      </c>
      <c r="FA2" t="str">
        <f>IF('Quote Sheet'!$K$62=0,"",'Quote Sheet'!$K$62)</f>
        <v/>
      </c>
      <c r="FB2" t="str">
        <f>IF('Quote Sheet'!$K$63=0,"",'Quote Sheet'!$K$63)</f>
        <v/>
      </c>
      <c r="FC2" t="str">
        <f>IF('Quote Sheet'!$K$64=0,"",'Quote Sheet'!$K$64)</f>
        <v/>
      </c>
      <c r="FD2" t="str">
        <f>IF('Quote Sheet'!$M$52=0,"",'Quote Sheet'!$M$52)</f>
        <v/>
      </c>
      <c r="FE2" t="str">
        <f>IF('Quote Sheet'!$L$53=0,"",'Quote Sheet'!$L$53)</f>
        <v/>
      </c>
      <c r="FF2" t="str">
        <f>IF('Quote Sheet'!$M$53=0,"",'Quote Sheet'!$M$53)</f>
        <v/>
      </c>
      <c r="FG2" t="str">
        <f>IF('Quote Sheet'!$L$54=0,"",'Quote Sheet'!$L$54)</f>
        <v/>
      </c>
      <c r="FH2" t="str">
        <f>IF('Quote Sheet'!$M$54=0,"",'Quote Sheet'!$M$54)</f>
        <v/>
      </c>
      <c r="FI2" t="e">
        <f>IF('Quote Sheet'!$M$55=0,"",'Quote Sheet'!$M$55)</f>
        <v>#VALUE!</v>
      </c>
      <c r="FJ2">
        <f>IF('Quote Sheet'!$L$56=0,"",'Quote Sheet'!$L$56)</f>
        <v>0.02</v>
      </c>
      <c r="FK2" t="str">
        <f>IF('Quote Sheet'!$M$56=0,"",'Quote Sheet'!$M$56)</f>
        <v/>
      </c>
      <c r="FL2" t="str">
        <f>IF('Quote Sheet'!$L$57=0,"",'Quote Sheet'!$L$57)</f>
        <v/>
      </c>
      <c r="FM2" t="str">
        <f>IF('Quote Sheet'!$M$57=0,"",'Quote Sheet'!$M$57)</f>
        <v/>
      </c>
      <c r="FN2" t="e">
        <f>IF('Quote Sheet'!$M$58=0,"",'Quote Sheet'!$M$58)</f>
        <v>#VALUE!</v>
      </c>
      <c r="FO2" t="str">
        <f>IF('Quote Sheet'!$M$59=0,"",'Quote Sheet'!$M$59)</f>
        <v/>
      </c>
      <c r="FP2" t="str">
        <f>IF('Quote Sheet'!$L$59=0,"",'Quote Sheet'!$L$59)</f>
        <v/>
      </c>
      <c r="FQ2" t="str">
        <f>IF('Quote Sheet'!$L$62=0,"",'Quote Sheet'!$L$62)</f>
        <v/>
      </c>
      <c r="FR2" t="str">
        <f>IF('Quote Sheet'!$M$62=0,"",'Quote Sheet'!$M$62)</f>
        <v/>
      </c>
      <c r="FS2" t="str">
        <f>IF('Quote Sheet'!$M$63=0,"",'Quote Sheet'!$M$63)</f>
        <v/>
      </c>
      <c r="FT2" t="str">
        <f>IF('Quote Sheet'!$M$64=0,"",'Quote Sheet'!$M$64)</f>
        <v/>
      </c>
      <c r="FU2" t="str">
        <f>IF('Quote Sheet'!$O$52=0,"",'Quote Sheet'!$O$52)</f>
        <v/>
      </c>
      <c r="FV2" t="str">
        <f>IF('Quote Sheet'!$N$53=0,"",'Quote Sheet'!$N$53)</f>
        <v/>
      </c>
      <c r="FW2" t="str">
        <f>IF('Quote Sheet'!$O$53=0,"",'Quote Sheet'!$O$53)</f>
        <v/>
      </c>
      <c r="FX2" t="str">
        <f>IF('Quote Sheet'!$N$54=0,"",'Quote Sheet'!$N$54)</f>
        <v/>
      </c>
      <c r="FY2" t="str">
        <f>IF('Quote Sheet'!$O$54=0,"",'Quote Sheet'!$O$54)</f>
        <v/>
      </c>
      <c r="FZ2" t="e">
        <f>IF('Quote Sheet'!$O$55=0,"",'Quote Sheet'!$O$55)</f>
        <v>#VALUE!</v>
      </c>
      <c r="GA2">
        <f>IF('Quote Sheet'!$N$56=0,"",'Quote Sheet'!$N$56)</f>
        <v>0.04</v>
      </c>
      <c r="GB2" t="str">
        <f>IF('Quote Sheet'!$O$56=0,"",'Quote Sheet'!$O$56)</f>
        <v/>
      </c>
      <c r="GC2" t="str">
        <f>IF('Quote Sheet'!$N$57=0,"",'Quote Sheet'!$N$57)</f>
        <v/>
      </c>
      <c r="GD2" t="str">
        <f>IF('Quote Sheet'!$O$57=0,"",'Quote Sheet'!$O$57)</f>
        <v/>
      </c>
      <c r="GE2" t="e">
        <f>IF('Quote Sheet'!$O$58=0,"",'Quote Sheet'!$O$58)</f>
        <v>#VALUE!</v>
      </c>
      <c r="GF2" t="str">
        <f>IF('Quote Sheet'!$O$59=0,"",'Quote Sheet'!$O$59)</f>
        <v/>
      </c>
      <c r="GG2" t="str">
        <f>IF('Quote Sheet'!$N$59=0,"",'Quote Sheet'!$N$59)</f>
        <v/>
      </c>
      <c r="GH2" t="str">
        <f>IF('Quote Sheet'!$N$62=0,"",'Quote Sheet'!$N$62)</f>
        <v/>
      </c>
      <c r="GI2" t="str">
        <f>IF('Quote Sheet'!$O$62=0,"",'Quote Sheet'!$O$62)</f>
        <v/>
      </c>
      <c r="GJ2" t="str">
        <f>IF('Quote Sheet'!$O$63=0,"",'Quote Sheet'!$O$63)</f>
        <v/>
      </c>
      <c r="GK2" t="str">
        <f>IF('Quote Sheet'!$O$64=0,"",'Quote Sheet'!$O$64)</f>
        <v/>
      </c>
      <c r="GL2" t="str">
        <f>IF('Quote Sheet'!$J$67=0,"",'Quote Sheet'!$J$67)</f>
        <v/>
      </c>
      <c r="GM2" t="e">
        <f>IF('Quote Sheet'!$K$67=0,"",'Quote Sheet'!$K$67)</f>
        <v>#VALUE!</v>
      </c>
      <c r="GN2" t="str">
        <f>IF('Quote Sheet'!$J$68=0,"",'Quote Sheet'!$J$68)</f>
        <v/>
      </c>
      <c r="GO2" t="e">
        <f>IF('Quote Sheet'!$K$68=0,"",'Quote Sheet'!$K$68)</f>
        <v>#VALUE!</v>
      </c>
      <c r="GP2" t="str">
        <f>IF('Quote Sheet'!$J$69=0,"",'Quote Sheet'!$J$69)</f>
        <v/>
      </c>
      <c r="GQ2" t="e">
        <f>IF('Quote Sheet'!$K$69=0,"",'Quote Sheet'!$K$69)</f>
        <v>#VALUE!</v>
      </c>
      <c r="GR2" t="str">
        <f>IF('Quote Sheet'!$J$70=0,"",'Quote Sheet'!$J$70)</f>
        <v/>
      </c>
      <c r="GS2" t="e">
        <f>IF('Quote Sheet'!$K$70=0,"",'Quote Sheet'!$K$70)</f>
        <v>#VALUE!</v>
      </c>
      <c r="GT2" t="str">
        <f>IF('Quote Sheet'!$J$71=0,"",'Quote Sheet'!$J$71)</f>
        <v/>
      </c>
      <c r="GU2" t="e">
        <f>IF('Quote Sheet'!$K$71=0,"",'Quote Sheet'!$K$71)</f>
        <v>#VALUE!</v>
      </c>
      <c r="GV2" t="str">
        <f>IF('Quote Sheet'!$L$67=0,"",'Quote Sheet'!$L$67)</f>
        <v/>
      </c>
      <c r="GW2" t="e">
        <f>IF('Quote Sheet'!$M$67=0,"",'Quote Sheet'!$M$67)</f>
        <v>#VALUE!</v>
      </c>
      <c r="GX2" t="str">
        <f>IF('Quote Sheet'!$L$68=0,"",'Quote Sheet'!$L$68)</f>
        <v/>
      </c>
      <c r="GY2" t="e">
        <f>IF('Quote Sheet'!$M$68=0,"",'Quote Sheet'!$M$68)</f>
        <v>#VALUE!</v>
      </c>
      <c r="GZ2" t="str">
        <f>IF('Quote Sheet'!$L$69=0,"",'Quote Sheet'!$L$69)</f>
        <v/>
      </c>
      <c r="HA2" t="e">
        <f>IF('Quote Sheet'!$M$69=0,"",'Quote Sheet'!$M$69)</f>
        <v>#VALUE!</v>
      </c>
      <c r="HB2" t="str">
        <f>IF('Quote Sheet'!$L$70=0,"",'Quote Sheet'!$L$70)</f>
        <v/>
      </c>
      <c r="HC2" t="e">
        <f>IF('Quote Sheet'!$M$70=0,"",'Quote Sheet'!$M$70)</f>
        <v>#VALUE!</v>
      </c>
      <c r="HD2" t="str">
        <f>IF('Quote Sheet'!$L$71=0,"",'Quote Sheet'!$L$71)</f>
        <v/>
      </c>
      <c r="HE2" t="e">
        <f>IF('Quote Sheet'!$M$71=0,"",'Quote Sheet'!$M$71)</f>
        <v>#VALUE!</v>
      </c>
      <c r="HF2" t="str">
        <f>IF('Quote Sheet'!$N$67=0,"",'Quote Sheet'!$N$67)</f>
        <v/>
      </c>
      <c r="HG2" t="e">
        <f>IF('Quote Sheet'!$O$67=0,"",'Quote Sheet'!$O$67)</f>
        <v>#VALUE!</v>
      </c>
      <c r="HH2" t="str">
        <f>IF('Quote Sheet'!$N$68=0,"",'Quote Sheet'!$N$68)</f>
        <v/>
      </c>
      <c r="HI2" t="e">
        <f>IF('Quote Sheet'!$O$68=0,"",'Quote Sheet'!$O$68)</f>
        <v>#VALUE!</v>
      </c>
      <c r="HJ2" t="str">
        <f>IF('Quote Sheet'!$N$69=0,"",'Quote Sheet'!$N$69)</f>
        <v/>
      </c>
      <c r="HK2" t="e">
        <f>IF('Quote Sheet'!$O$69=0,"",'Quote Sheet'!$O$69)</f>
        <v>#VALUE!</v>
      </c>
      <c r="HL2" t="str">
        <f>IF('Quote Sheet'!$N$70=0,"",'Quote Sheet'!$N$70)</f>
        <v/>
      </c>
      <c r="HM2" t="e">
        <f>IF('Quote Sheet'!$O$70=0,"",'Quote Sheet'!$O$70)</f>
        <v>#VALUE!</v>
      </c>
      <c r="HN2" t="str">
        <f>IF('Quote Sheet'!$N$71=0,"",'Quote Sheet'!$N$71)</f>
        <v/>
      </c>
      <c r="HO2" t="e">
        <f>IF('Quote Sheet'!$O$71=0,"",'Quote Sheet'!$O$71)</f>
        <v>#VALUE!</v>
      </c>
      <c r="HP2" t="str">
        <f>IF('Quote Sheet'!$J$72=0,"",'Quote Sheet'!$J$72)</f>
        <v/>
      </c>
      <c r="HQ2">
        <f ca="1">IF('Quote Sheet'!$J$73=0,"",'Quote Sheet'!$J$73)</f>
        <v>46212</v>
      </c>
      <c r="HR2" t="str">
        <f>IF('Quote Sheet'!$N$72=0,"",'Quote Sheet'!$N$72)</f>
        <v/>
      </c>
    </row>
    <row r="3" spans="1:226">
      <c r="BL3"/>
      <c r="BM3"/>
      <c r="BN3"/>
      <c r="BO3"/>
      <c r="BP3"/>
      <c r="BQ3"/>
      <c r="BR3"/>
      <c r="BS3"/>
      <c r="BT3"/>
      <c r="BU3"/>
      <c r="BV3"/>
      <c r="BW3"/>
    </row>
    <row r="4" spans="1:226">
      <c r="BL4"/>
      <c r="BM4"/>
      <c r="BN4"/>
      <c r="BO4"/>
      <c r="BP4"/>
      <c r="BQ4"/>
      <c r="BR4"/>
      <c r="BS4"/>
      <c r="BT4"/>
      <c r="BU4"/>
      <c r="BV4"/>
      <c r="BW4"/>
    </row>
    <row r="5" spans="1:226">
      <c r="BL5"/>
      <c r="BM5"/>
      <c r="BN5"/>
      <c r="BO5"/>
      <c r="BP5"/>
      <c r="BQ5"/>
      <c r="BR5"/>
      <c r="BS5"/>
      <c r="BT5"/>
      <c r="BU5"/>
      <c r="BV5"/>
      <c r="BW5"/>
    </row>
    <row r="6" spans="1:226">
      <c r="BL6"/>
      <c r="BM6"/>
      <c r="BN6"/>
      <c r="BO6"/>
      <c r="BP6"/>
      <c r="BQ6"/>
      <c r="BR6"/>
      <c r="BS6"/>
      <c r="BT6"/>
      <c r="BU6"/>
      <c r="BV6"/>
      <c r="BW6"/>
      <c r="GL6" s="213"/>
      <c r="GM6" s="213"/>
      <c r="GN6" s="213"/>
      <c r="GO6" s="213"/>
    </row>
    <row r="7" spans="1:226">
      <c r="BL7"/>
      <c r="BM7"/>
      <c r="BN7"/>
      <c r="BO7"/>
      <c r="BP7"/>
      <c r="BQ7"/>
      <c r="BR7"/>
      <c r="BS7"/>
      <c r="BT7"/>
      <c r="BU7"/>
      <c r="BV7"/>
      <c r="BW7"/>
    </row>
    <row r="8" spans="1:226">
      <c r="BL8"/>
      <c r="BM8"/>
      <c r="BN8"/>
      <c r="BO8"/>
      <c r="BP8"/>
      <c r="BQ8"/>
      <c r="BR8"/>
      <c r="BS8"/>
      <c r="BT8"/>
      <c r="BU8"/>
      <c r="BV8"/>
      <c r="BW8"/>
    </row>
    <row r="9" spans="1:226">
      <c r="BL9"/>
      <c r="BM9"/>
      <c r="BN9"/>
      <c r="BO9"/>
      <c r="BP9"/>
      <c r="BQ9"/>
      <c r="BR9"/>
      <c r="BS9"/>
      <c r="BT9"/>
      <c r="BU9"/>
      <c r="BV9"/>
      <c r="BW9"/>
    </row>
    <row r="10" spans="1:226">
      <c r="BL10"/>
      <c r="BM10"/>
      <c r="BN10"/>
      <c r="BO10"/>
      <c r="BP10"/>
      <c r="BQ10"/>
      <c r="BR10"/>
      <c r="BS10"/>
      <c r="BT10"/>
      <c r="BU10"/>
      <c r="BV10"/>
      <c r="BW10"/>
    </row>
    <row r="11" spans="1:226">
      <c r="BL11"/>
      <c r="BM11"/>
      <c r="BN11"/>
      <c r="BO11"/>
      <c r="BP11"/>
      <c r="BQ11"/>
      <c r="BR11"/>
      <c r="BS11"/>
      <c r="BT11"/>
      <c r="BU11"/>
      <c r="BV11"/>
      <c r="BW11"/>
    </row>
    <row r="12" spans="1:226">
      <c r="BL12"/>
      <c r="BM12"/>
      <c r="BN12"/>
      <c r="BO12"/>
      <c r="BP12"/>
      <c r="BQ12"/>
      <c r="BR12"/>
      <c r="BS12"/>
      <c r="BT12"/>
      <c r="BU12"/>
      <c r="BV12"/>
      <c r="BW12"/>
    </row>
    <row r="13" spans="1:226">
      <c r="BL13"/>
      <c r="BM13"/>
      <c r="BN13"/>
      <c r="BO13"/>
      <c r="BP13"/>
      <c r="BQ13"/>
      <c r="BR13"/>
      <c r="BS13"/>
      <c r="BT13"/>
      <c r="BU13"/>
      <c r="BV13"/>
      <c r="BW13"/>
    </row>
    <row r="14" spans="1:226">
      <c r="BL14"/>
      <c r="BM14"/>
      <c r="BN14"/>
      <c r="BO14"/>
      <c r="BP14"/>
      <c r="BQ14"/>
      <c r="BR14"/>
      <c r="BS14"/>
      <c r="BT14"/>
      <c r="BU14"/>
      <c r="BV14"/>
      <c r="BW14"/>
    </row>
    <row r="15" spans="1:226">
      <c r="BL15"/>
      <c r="BM15"/>
      <c r="BN15"/>
      <c r="BO15"/>
      <c r="BP15"/>
      <c r="BQ15"/>
      <c r="BR15"/>
      <c r="BS15"/>
      <c r="BT15"/>
      <c r="BU15"/>
      <c r="BV15"/>
      <c r="BW15"/>
    </row>
    <row r="16" spans="1:226">
      <c r="BL16"/>
      <c r="BM16"/>
      <c r="BN16"/>
      <c r="BO16"/>
      <c r="BP16"/>
      <c r="BQ16"/>
      <c r="BR16"/>
      <c r="BS16"/>
      <c r="BT16"/>
      <c r="BU16"/>
      <c r="BV16"/>
      <c r="BW16"/>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2:AI37"/>
  <sheetViews>
    <sheetView zoomScale="85" zoomScaleNormal="85" workbookViewId="0">
      <selection activeCell="B12" sqref="B12:C12"/>
    </sheetView>
  </sheetViews>
  <sheetFormatPr defaultColWidth="8.7109375" defaultRowHeight="12.75"/>
  <cols>
    <col min="1" max="1" width="3.7109375" style="13" customWidth="1"/>
    <col min="2" max="2" width="6.42578125" style="4" customWidth="1"/>
    <col min="3" max="3" width="18.42578125" style="4" customWidth="1"/>
    <col min="4" max="4" width="20.28515625" style="4" customWidth="1"/>
    <col min="5" max="5" width="21.7109375" style="4" customWidth="1"/>
    <col min="6" max="6" width="8.28515625" style="4" customWidth="1"/>
    <col min="7" max="7" width="11.28515625" style="4" customWidth="1"/>
    <col min="8" max="8" width="14" style="4" bestFit="1" customWidth="1"/>
    <col min="9" max="9" width="11.28515625" style="4" customWidth="1"/>
    <col min="10" max="10" width="10.28515625" style="4" customWidth="1"/>
    <col min="11" max="11" width="2.28515625" style="5" customWidth="1"/>
    <col min="12" max="12" width="9.42578125" style="4" customWidth="1"/>
    <col min="13" max="13" width="11.42578125" style="4" bestFit="1" customWidth="1"/>
    <col min="14" max="14" width="8.42578125" style="4" customWidth="1"/>
    <col min="15" max="15" width="12" style="4" bestFit="1" customWidth="1"/>
    <col min="16" max="16" width="11" style="69" bestFit="1" customWidth="1"/>
    <col min="17" max="17" width="10.28515625" style="4" customWidth="1"/>
    <col min="18" max="18" width="8.42578125" style="5" customWidth="1"/>
    <col min="19" max="19" width="2.28515625" style="5" customWidth="1"/>
    <col min="20" max="20" width="10" style="5" customWidth="1"/>
    <col min="21" max="21" width="11.42578125" style="5" bestFit="1" customWidth="1"/>
    <col min="22" max="22" width="8.42578125" style="5" customWidth="1"/>
    <col min="23" max="23" width="11.7109375" style="5" bestFit="1" customWidth="1"/>
    <col min="24" max="24" width="11.28515625" style="70" bestFit="1" customWidth="1"/>
    <col min="25" max="25" width="10.28515625" style="5" customWidth="1"/>
    <col min="26" max="26" width="8.42578125" style="5" customWidth="1"/>
    <col min="27" max="27" width="2.28515625" style="5" customWidth="1"/>
    <col min="28" max="28" width="10" style="5" customWidth="1"/>
    <col min="29" max="29" width="11.42578125" style="5" bestFit="1" customWidth="1"/>
    <col min="30" max="30" width="8.42578125" style="5" customWidth="1"/>
    <col min="31" max="31" width="11.28515625" style="5" bestFit="1" customWidth="1"/>
    <col min="32" max="32" width="11.28515625" style="70" bestFit="1" customWidth="1"/>
    <col min="33" max="33" width="10.28515625" style="5" customWidth="1"/>
    <col min="34" max="34" width="8.42578125" style="5" customWidth="1"/>
    <col min="35" max="35" width="8.7109375" style="7" customWidth="1"/>
    <col min="36" max="16384" width="8.7109375" style="4"/>
  </cols>
  <sheetData>
    <row r="2" spans="1:35" ht="30.75" customHeight="1">
      <c r="A2" s="18" t="s">
        <v>712</v>
      </c>
      <c r="B2" s="17"/>
    </row>
    <row r="3" spans="1:35" ht="15" customHeight="1">
      <c r="A3" s="4"/>
    </row>
    <row r="4" spans="1:35" ht="15" customHeight="1" thickBot="1">
      <c r="A4" s="790" t="s">
        <v>713</v>
      </c>
      <c r="B4" s="791"/>
      <c r="C4" s="39"/>
      <c r="D4" s="39"/>
      <c r="E4" s="780" t="str">
        <f>IF('Quote Sheet'!B4="","",'Quote Sheet'!B4)</f>
        <v/>
      </c>
      <c r="F4" s="780"/>
      <c r="K4" s="9"/>
      <c r="R4" s="9"/>
      <c r="S4" s="9"/>
      <c r="T4" s="9"/>
      <c r="U4" s="9"/>
      <c r="V4" s="9"/>
      <c r="AA4" s="9"/>
      <c r="AB4" s="9"/>
      <c r="AC4" s="9"/>
      <c r="AD4" s="9"/>
    </row>
    <row r="5" spans="1:35" ht="15" customHeight="1" thickBot="1">
      <c r="A5" s="790" t="s">
        <v>714</v>
      </c>
      <c r="B5" s="791"/>
      <c r="C5" s="39"/>
      <c r="D5" s="39"/>
      <c r="E5" s="781" t="str">
        <f>IF('Quote Sheet'!B20="","",'Quote Sheet'!B20)</f>
        <v/>
      </c>
      <c r="F5" s="781"/>
      <c r="L5" s="767" t="s">
        <v>715</v>
      </c>
      <c r="M5" s="768"/>
      <c r="N5" s="769"/>
      <c r="P5" s="4"/>
      <c r="V5" s="8" t="s">
        <v>716</v>
      </c>
      <c r="W5" s="75"/>
      <c r="X5" s="754">
        <f>'Quote Sheet'!J72</f>
        <v>0</v>
      </c>
      <c r="Y5" s="754"/>
      <c r="AD5" s="8"/>
      <c r="AE5" s="75"/>
      <c r="AF5" s="754"/>
      <c r="AG5" s="754"/>
    </row>
    <row r="6" spans="1:35" ht="15" customHeight="1">
      <c r="A6" s="40" t="s">
        <v>717</v>
      </c>
      <c r="B6" s="39"/>
      <c r="C6" s="39"/>
      <c r="D6" s="39"/>
      <c r="E6" s="781" t="str">
        <f>IF('Quote Sheet'!B19="","",'Quote Sheet'!B19)</f>
        <v/>
      </c>
      <c r="F6" s="781"/>
      <c r="P6" s="4"/>
    </row>
    <row r="7" spans="1:35" ht="15" customHeight="1">
      <c r="A7" s="40" t="s">
        <v>84</v>
      </c>
      <c r="B7" s="40"/>
      <c r="C7" s="40"/>
      <c r="D7" s="40"/>
      <c r="E7" s="788" t="str">
        <f>IF('Quote Sheet'!G47="","",'Quote Sheet'!G47)</f>
        <v/>
      </c>
      <c r="F7" s="788"/>
      <c r="G7" s="5"/>
      <c r="H7" s="5"/>
      <c r="I7" s="5"/>
      <c r="J7" s="5"/>
      <c r="L7" s="236" t="s">
        <v>718</v>
      </c>
      <c r="M7" s="5"/>
      <c r="N7" s="5"/>
      <c r="O7" s="5"/>
      <c r="P7" s="70"/>
      <c r="Q7" s="5"/>
    </row>
    <row r="8" spans="1:35" ht="15" customHeight="1" thickBot="1">
      <c r="A8" s="40" t="s">
        <v>719</v>
      </c>
      <c r="C8" s="11"/>
      <c r="D8" s="11"/>
      <c r="E8" s="789" t="str">
        <f>IF('Quote Sheet'!B25="","",'Quote Sheet'!B25)</f>
        <v/>
      </c>
      <c r="F8" s="789"/>
      <c r="L8" s="237" t="s">
        <v>720</v>
      </c>
      <c r="Q8" s="5"/>
    </row>
    <row r="9" spans="1:35" ht="42.75" customHeight="1" thickBot="1">
      <c r="A9" s="10"/>
      <c r="C9" s="10"/>
      <c r="D9" s="10"/>
      <c r="K9" s="12"/>
      <c r="L9" s="759" t="s">
        <v>721</v>
      </c>
      <c r="M9" s="760"/>
      <c r="N9" s="760"/>
      <c r="O9" s="760"/>
      <c r="P9" s="760"/>
      <c r="Q9" s="760"/>
      <c r="R9" s="761"/>
      <c r="S9" s="12"/>
      <c r="T9" s="762" t="s">
        <v>722</v>
      </c>
      <c r="U9" s="763"/>
      <c r="V9" s="763"/>
      <c r="W9" s="763"/>
      <c r="X9" s="763"/>
      <c r="Y9" s="763"/>
      <c r="Z9" s="764"/>
      <c r="AB9" s="762" t="s">
        <v>723</v>
      </c>
      <c r="AC9" s="763"/>
      <c r="AD9" s="763"/>
      <c r="AE9" s="763"/>
      <c r="AF9" s="763"/>
      <c r="AG9" s="763"/>
      <c r="AH9" s="764"/>
    </row>
    <row r="10" spans="1:35" s="46" customFormat="1" ht="26.65" customHeight="1">
      <c r="A10" s="41"/>
      <c r="B10" s="782" t="s">
        <v>724</v>
      </c>
      <c r="C10" s="783"/>
      <c r="D10" s="792" t="s">
        <v>725</v>
      </c>
      <c r="E10" s="783" t="s">
        <v>726</v>
      </c>
      <c r="F10" s="786" t="s">
        <v>727</v>
      </c>
      <c r="G10" s="755" t="s">
        <v>728</v>
      </c>
      <c r="H10" s="416" t="s">
        <v>729</v>
      </c>
      <c r="I10" s="417" t="s">
        <v>730</v>
      </c>
      <c r="J10" s="757" t="s">
        <v>731</v>
      </c>
      <c r="K10" s="42"/>
      <c r="L10" s="765" t="s">
        <v>732</v>
      </c>
      <c r="M10" s="43" t="s">
        <v>733</v>
      </c>
      <c r="N10" s="43" t="s">
        <v>734</v>
      </c>
      <c r="O10" s="770" t="s">
        <v>735</v>
      </c>
      <c r="P10" s="71" t="s">
        <v>736</v>
      </c>
      <c r="Q10" s="772" t="s">
        <v>737</v>
      </c>
      <c r="R10" s="774" t="s">
        <v>738</v>
      </c>
      <c r="S10" s="42"/>
      <c r="T10" s="765" t="s">
        <v>732</v>
      </c>
      <c r="U10" s="43" t="s">
        <v>733</v>
      </c>
      <c r="V10" s="43" t="s">
        <v>734</v>
      </c>
      <c r="W10" s="770" t="s">
        <v>735</v>
      </c>
      <c r="X10" s="71" t="s">
        <v>736</v>
      </c>
      <c r="Y10" s="772" t="s">
        <v>737</v>
      </c>
      <c r="Z10" s="774" t="s">
        <v>738</v>
      </c>
      <c r="AA10" s="44"/>
      <c r="AB10" s="765" t="s">
        <v>732</v>
      </c>
      <c r="AC10" s="43" t="s">
        <v>733</v>
      </c>
      <c r="AD10" s="43" t="s">
        <v>734</v>
      </c>
      <c r="AE10" s="770" t="s">
        <v>735</v>
      </c>
      <c r="AF10" s="71" t="s">
        <v>736</v>
      </c>
      <c r="AG10" s="772" t="s">
        <v>737</v>
      </c>
      <c r="AH10" s="774" t="s">
        <v>738</v>
      </c>
      <c r="AI10" s="45"/>
    </row>
    <row r="11" spans="1:35" s="46" customFormat="1" ht="26.65" customHeight="1">
      <c r="A11" s="41"/>
      <c r="B11" s="784"/>
      <c r="C11" s="785"/>
      <c r="D11" s="793"/>
      <c r="E11" s="785"/>
      <c r="F11" s="787"/>
      <c r="G11" s="756"/>
      <c r="H11" s="96" t="s">
        <v>739</v>
      </c>
      <c r="I11" s="95" t="s">
        <v>740</v>
      </c>
      <c r="J11" s="758"/>
      <c r="K11" s="42"/>
      <c r="L11" s="766"/>
      <c r="M11" s="47">
        <f>'Quote Sheet'!J56</f>
        <v>0.04</v>
      </c>
      <c r="N11" s="47">
        <f>'Quote Sheet'!J57</f>
        <v>0</v>
      </c>
      <c r="O11" s="771"/>
      <c r="P11" s="72">
        <f>'Quote Sheet'!J59/100</f>
        <v>0</v>
      </c>
      <c r="Q11" s="773"/>
      <c r="R11" s="775"/>
      <c r="S11" s="42"/>
      <c r="T11" s="766"/>
      <c r="U11" s="47">
        <f>'Quote Sheet'!L56</f>
        <v>0.02</v>
      </c>
      <c r="V11" s="47">
        <f>N11</f>
        <v>0</v>
      </c>
      <c r="W11" s="771"/>
      <c r="X11" s="72">
        <f>'Quote Sheet'!L59/100</f>
        <v>0</v>
      </c>
      <c r="Y11" s="773"/>
      <c r="Z11" s="775"/>
      <c r="AA11" s="42"/>
      <c r="AB11" s="766"/>
      <c r="AC11" s="47">
        <f>'Quote Sheet'!N56</f>
        <v>0.04</v>
      </c>
      <c r="AD11" s="47">
        <f>N11</f>
        <v>0</v>
      </c>
      <c r="AE11" s="771"/>
      <c r="AF11" s="72">
        <f>'Quote Sheet'!N59/100</f>
        <v>0</v>
      </c>
      <c r="AG11" s="773"/>
      <c r="AH11" s="775"/>
      <c r="AI11" s="45"/>
    </row>
    <row r="12" spans="1:35" s="37" customFormat="1" ht="30.75" customHeight="1">
      <c r="A12" s="48">
        <v>1</v>
      </c>
      <c r="B12" s="778" t="str">
        <f>IF('Quote Sheet'!$F$48=1,'Quote Sheet'!B52,"")</f>
        <v/>
      </c>
      <c r="C12" s="779"/>
      <c r="D12" s="214" t="str">
        <f>IF('Quote Sheet'!$F$48=1,'Quote Sheet'!B54,"")</f>
        <v/>
      </c>
      <c r="E12" s="86" t="str">
        <f>IF('Quote Sheet'!$F$48=1,'Quote Sheet'!B53,"")</f>
        <v/>
      </c>
      <c r="F12" s="49" t="str">
        <f>IF('Quote Sheet'!$F$48=1, 'Quote Sheet'!B55,"")</f>
        <v/>
      </c>
      <c r="G12" s="468"/>
      <c r="H12" s="399" t="str">
        <f>IF(F12="","",'Quote Sheet'!$N$17)</f>
        <v/>
      </c>
      <c r="I12" s="400" t="str">
        <f>IF(F12="","",'Quote Sheet'!$N$18)</f>
        <v/>
      </c>
      <c r="J12" s="420" t="str">
        <f>IF(F12="","",(G12*I12)+('Quote Sheet'!$K$54)+(Duty!$F$9)/Appendix!$F$33)</f>
        <v/>
      </c>
      <c r="K12" s="50"/>
      <c r="L12" s="421" t="str">
        <f>IF(F12="","",'Quote Sheet'!$K$55/Appendix!$F$33)</f>
        <v/>
      </c>
      <c r="M12" s="422">
        <f t="shared" ref="M12:M13" si="0">IF(F12&gt;0,$M$11*G12,"")</f>
        <v>0</v>
      </c>
      <c r="N12" s="422">
        <f t="shared" ref="N12:N13" si="1">IF(F12&gt;0,$N$11*G12,"")</f>
        <v>0</v>
      </c>
      <c r="O12" s="444" t="str">
        <f>IFERROR(IF(G12&gt;0,ROUND(G12+J12+L12+M12+N12,2),""),"")</f>
        <v/>
      </c>
      <c r="P12" s="423" t="str">
        <f t="shared" ref="P12:P32" si="2">IF(O12="","",O12/(1-$P$11))</f>
        <v/>
      </c>
      <c r="Q12" s="470"/>
      <c r="R12" s="98" t="str">
        <f>IF(Q12="","",(Q12-O12)/Q12)</f>
        <v/>
      </c>
      <c r="S12" s="50"/>
      <c r="T12" s="421" t="str">
        <f>IF(F12="","",'Quote Sheet'!$M$55/Appendix!$F$33)</f>
        <v/>
      </c>
      <c r="U12" s="422">
        <f t="shared" ref="U12:U32" si="3">IF(F12&gt;0,$U$11*G12,"")</f>
        <v>0</v>
      </c>
      <c r="V12" s="422">
        <f t="shared" ref="V12:V32" si="4">IF(F12&gt;0,G12*$V$11,"")</f>
        <v>0</v>
      </c>
      <c r="W12" s="446" t="str">
        <f>IFERROR(IF(G12&gt;0,ROUND(G12+J12+T12+U12+V12,2),""),"")</f>
        <v/>
      </c>
      <c r="X12" s="423" t="str">
        <f t="shared" ref="X12:X32" si="5">IF(W12="","",W12/(1-$X$11))</f>
        <v/>
      </c>
      <c r="Y12" s="470"/>
      <c r="Z12" s="98" t="str">
        <f t="shared" ref="Z12:Z32" si="6">IF(Y12="","",(Y12-W12)/Y12)</f>
        <v/>
      </c>
      <c r="AA12" s="51"/>
      <c r="AB12" s="421" t="str">
        <f>IF(F12="", "",'Quote Sheet'!$O$55/Appendix!$F$33)</f>
        <v/>
      </c>
      <c r="AC12" s="422">
        <f>IF(F12&gt;0,$AC$11*G12,"")</f>
        <v>0</v>
      </c>
      <c r="AD12" s="422">
        <f>IF(F12&gt;0,G12*$AD$11,"")</f>
        <v>0</v>
      </c>
      <c r="AE12" s="444" t="str">
        <f>IFERROR(IF(G12&gt;0,ROUND(G12+J12+AB12+AC12+AD12,2),""),"")</f>
        <v/>
      </c>
      <c r="AF12" s="423" t="str">
        <f>IF(AE12="","",AE12/(1-$AF$11))</f>
        <v/>
      </c>
      <c r="AG12" s="470"/>
      <c r="AH12" s="98" t="str">
        <f t="shared" ref="AH12:AH32" si="7">IF(AG12="","",(AG12-AE12)/AG12)</f>
        <v/>
      </c>
      <c r="AI12" s="45"/>
    </row>
    <row r="13" spans="1:35" s="37" customFormat="1" ht="30.75" customHeight="1">
      <c r="A13" s="48">
        <v>2</v>
      </c>
      <c r="B13" s="778" t="str">
        <f>IF('Quote Sheet'!$F$48=1,'Quote Sheet'!B56,"")</f>
        <v/>
      </c>
      <c r="C13" s="779"/>
      <c r="D13" s="214" t="str">
        <f>IF('Quote Sheet'!$F$48=1,'Quote Sheet'!B58,"")</f>
        <v/>
      </c>
      <c r="E13" s="86" t="str">
        <f>IF('Quote Sheet'!$F$48=1,'Quote Sheet'!B57,"")</f>
        <v/>
      </c>
      <c r="F13" s="49" t="str">
        <f>IF('Quote Sheet'!$F$48=1, 'Quote Sheet'!B59,"")</f>
        <v/>
      </c>
      <c r="G13" s="468"/>
      <c r="H13" s="399" t="str">
        <f>IF(F13="","",'Quote Sheet'!$N$17)</f>
        <v/>
      </c>
      <c r="I13" s="400" t="str">
        <f>IF(F13="","",'Quote Sheet'!$N$18)</f>
        <v/>
      </c>
      <c r="J13" s="420" t="str">
        <f>IF(F13="","",(G13*I13)+('Quote Sheet'!$K$54)+(Duty!$F$9)/Appendix!$F$33)</f>
        <v/>
      </c>
      <c r="K13" s="50"/>
      <c r="L13" s="421" t="str">
        <f>IF(F13="","",'Quote Sheet'!$K$55/Appendix!$F$33)</f>
        <v/>
      </c>
      <c r="M13" s="422">
        <f t="shared" si="0"/>
        <v>0</v>
      </c>
      <c r="N13" s="422">
        <f t="shared" si="1"/>
        <v>0</v>
      </c>
      <c r="O13" s="444" t="str">
        <f t="shared" ref="O13:O32" si="8">IFERROR(IF(G13&gt;0,ROUND(G13+J13+L13+M13+N13,2),""),"")</f>
        <v/>
      </c>
      <c r="P13" s="423" t="str">
        <f t="shared" si="2"/>
        <v/>
      </c>
      <c r="Q13" s="470"/>
      <c r="R13" s="98" t="str">
        <f t="shared" ref="R13:R32" si="9">IF(Q13="","",(Q13-O13)/Q13)</f>
        <v/>
      </c>
      <c r="S13" s="50"/>
      <c r="T13" s="421" t="str">
        <f>IF(F13="","",'Quote Sheet'!$M$55/Appendix!$F$33)</f>
        <v/>
      </c>
      <c r="U13" s="422">
        <f t="shared" si="3"/>
        <v>0</v>
      </c>
      <c r="V13" s="422">
        <f t="shared" si="4"/>
        <v>0</v>
      </c>
      <c r="W13" s="446" t="str">
        <f t="shared" ref="W13:W32" si="10">IFERROR(IF(G13&gt;0,ROUND(G13+J13+T13+U13+V13,2),""),"")</f>
        <v/>
      </c>
      <c r="X13" s="423" t="str">
        <f t="shared" si="5"/>
        <v/>
      </c>
      <c r="Y13" s="470"/>
      <c r="Z13" s="98" t="str">
        <f t="shared" si="6"/>
        <v/>
      </c>
      <c r="AA13" s="51"/>
      <c r="AB13" s="421" t="str">
        <f>IF(F13="", "",'Quote Sheet'!$O$55/Appendix!$F$33)</f>
        <v/>
      </c>
      <c r="AC13" s="422">
        <f t="shared" ref="AC13:AC32" si="11">IF(F13&gt;0,$AC$11*G13,"")</f>
        <v>0</v>
      </c>
      <c r="AD13" s="422">
        <f t="shared" ref="AD13:AD32" si="12">IF(F13&gt;0,G13*$AD$11,"")</f>
        <v>0</v>
      </c>
      <c r="AE13" s="444" t="str">
        <f t="shared" ref="AE13:AE32" si="13">IFERROR(IF(G13&gt;0,ROUND(G13+J13+AB13+AC13+AD13,2),""),"")</f>
        <v/>
      </c>
      <c r="AF13" s="423" t="str">
        <f t="shared" ref="AF13:AF32" si="14">IF(AE13="","",AE13/(1-$AF$11))</f>
        <v/>
      </c>
      <c r="AG13" s="470"/>
      <c r="AH13" s="98" t="str">
        <f t="shared" si="7"/>
        <v/>
      </c>
      <c r="AI13" s="45"/>
    </row>
    <row r="14" spans="1:35" s="37" customFormat="1" ht="30.75" customHeight="1">
      <c r="A14" s="48">
        <v>3</v>
      </c>
      <c r="B14" s="778" t="str">
        <f>IF('Quote Sheet'!$F$48=1,'Quote Sheet'!B60,"")</f>
        <v/>
      </c>
      <c r="C14" s="779"/>
      <c r="D14" s="214" t="str">
        <f>IF('Quote Sheet'!$F$48=1,'Quote Sheet'!B62,"")</f>
        <v/>
      </c>
      <c r="E14" s="86" t="str">
        <f>IF('Quote Sheet'!$F$48=1,'Quote Sheet'!B61,"")</f>
        <v/>
      </c>
      <c r="F14" s="49" t="str">
        <f>IF('Quote Sheet'!$F$48=1, 'Quote Sheet'!B63,"")</f>
        <v/>
      </c>
      <c r="G14" s="468"/>
      <c r="H14" s="399" t="str">
        <f>IF(F14="","",'Quote Sheet'!$N$17)</f>
        <v/>
      </c>
      <c r="I14" s="400" t="str">
        <f>IF(F14="","",'Quote Sheet'!$N$18)</f>
        <v/>
      </c>
      <c r="J14" s="420" t="str">
        <f>IF(F14="","",(G14*I14)+('Quote Sheet'!$K$54)+(Duty!$F$9)/Appendix!$F$33)</f>
        <v/>
      </c>
      <c r="K14" s="50"/>
      <c r="L14" s="421" t="str">
        <f>IF(F14="","",'Quote Sheet'!$K$55/Appendix!$F$33)</f>
        <v/>
      </c>
      <c r="M14" s="422">
        <f t="shared" ref="M14:M32" si="15">IF(F14&gt;0,$M$11*G14,"")</f>
        <v>0</v>
      </c>
      <c r="N14" s="422">
        <f t="shared" ref="N14:N32" si="16">IF(F14&gt;0,$N$11*G14,"")</f>
        <v>0</v>
      </c>
      <c r="O14" s="444" t="str">
        <f t="shared" si="8"/>
        <v/>
      </c>
      <c r="P14" s="423" t="str">
        <f t="shared" si="2"/>
        <v/>
      </c>
      <c r="Q14" s="470"/>
      <c r="R14" s="98" t="str">
        <f t="shared" si="9"/>
        <v/>
      </c>
      <c r="S14" s="50"/>
      <c r="T14" s="421" t="str">
        <f>IF(F14="","",'Quote Sheet'!$M$55/Appendix!$F$33)</f>
        <v/>
      </c>
      <c r="U14" s="422">
        <f t="shared" si="3"/>
        <v>0</v>
      </c>
      <c r="V14" s="422">
        <f t="shared" si="4"/>
        <v>0</v>
      </c>
      <c r="W14" s="446" t="str">
        <f t="shared" si="10"/>
        <v/>
      </c>
      <c r="X14" s="423" t="str">
        <f t="shared" si="5"/>
        <v/>
      </c>
      <c r="Y14" s="470"/>
      <c r="Z14" s="98" t="str">
        <f t="shared" si="6"/>
        <v/>
      </c>
      <c r="AA14" s="51"/>
      <c r="AB14" s="421" t="str">
        <f>IF(F14="", "",'Quote Sheet'!$O$55/Appendix!$F$33)</f>
        <v/>
      </c>
      <c r="AC14" s="422">
        <f t="shared" si="11"/>
        <v>0</v>
      </c>
      <c r="AD14" s="422">
        <f t="shared" si="12"/>
        <v>0</v>
      </c>
      <c r="AE14" s="444" t="str">
        <f t="shared" si="13"/>
        <v/>
      </c>
      <c r="AF14" s="423" t="str">
        <f t="shared" si="14"/>
        <v/>
      </c>
      <c r="AG14" s="470"/>
      <c r="AH14" s="98" t="str">
        <f t="shared" si="7"/>
        <v/>
      </c>
      <c r="AI14" s="45"/>
    </row>
    <row r="15" spans="1:35" s="37" customFormat="1" ht="30.75" customHeight="1">
      <c r="A15" s="48">
        <v>4</v>
      </c>
      <c r="B15" s="778" t="str">
        <f>IF('Quote Sheet'!$F$48=1,'Quote Sheet'!B64,"")</f>
        <v/>
      </c>
      <c r="C15" s="779"/>
      <c r="D15" s="214" t="str">
        <f>IF('Quote Sheet'!$F$48=1,'Quote Sheet'!B66,"")</f>
        <v/>
      </c>
      <c r="E15" s="86" t="str">
        <f>IF('Quote Sheet'!$F$48=1,'Quote Sheet'!B65,"")</f>
        <v/>
      </c>
      <c r="F15" s="49" t="str">
        <f>IF('Quote Sheet'!$F$48=1, 'Quote Sheet'!B67,"")</f>
        <v/>
      </c>
      <c r="G15" s="468"/>
      <c r="H15" s="399" t="str">
        <f>IF(F15="","",'Quote Sheet'!$N$17)</f>
        <v/>
      </c>
      <c r="I15" s="400" t="str">
        <f>IF(F15="","",'Quote Sheet'!$N$18)</f>
        <v/>
      </c>
      <c r="J15" s="420" t="str">
        <f>IF(F15="","",(G15*I15)+('Quote Sheet'!$K$54)+(Duty!$F$9)/Appendix!$F$33)</f>
        <v/>
      </c>
      <c r="K15" s="50"/>
      <c r="L15" s="421" t="str">
        <f>IF(F15="","",'Quote Sheet'!$K$55/Appendix!$F$33)</f>
        <v/>
      </c>
      <c r="M15" s="422">
        <f t="shared" si="15"/>
        <v>0</v>
      </c>
      <c r="N15" s="422">
        <f t="shared" si="16"/>
        <v>0</v>
      </c>
      <c r="O15" s="444" t="str">
        <f t="shared" si="8"/>
        <v/>
      </c>
      <c r="P15" s="423" t="str">
        <f t="shared" si="2"/>
        <v/>
      </c>
      <c r="Q15" s="470"/>
      <c r="R15" s="98" t="str">
        <f t="shared" si="9"/>
        <v/>
      </c>
      <c r="S15" s="50"/>
      <c r="T15" s="421" t="str">
        <f>IF(F15="","",'Quote Sheet'!$M$55/Appendix!$F$33)</f>
        <v/>
      </c>
      <c r="U15" s="422">
        <f t="shared" si="3"/>
        <v>0</v>
      </c>
      <c r="V15" s="422">
        <f t="shared" si="4"/>
        <v>0</v>
      </c>
      <c r="W15" s="446" t="str">
        <f t="shared" si="10"/>
        <v/>
      </c>
      <c r="X15" s="423" t="str">
        <f t="shared" si="5"/>
        <v/>
      </c>
      <c r="Y15" s="470"/>
      <c r="Z15" s="98" t="str">
        <f t="shared" si="6"/>
        <v/>
      </c>
      <c r="AA15" s="51"/>
      <c r="AB15" s="421" t="str">
        <f>IF(F15="", "",'Quote Sheet'!$O$55/Appendix!$F$33)</f>
        <v/>
      </c>
      <c r="AC15" s="422">
        <f t="shared" si="11"/>
        <v>0</v>
      </c>
      <c r="AD15" s="422">
        <f t="shared" si="12"/>
        <v>0</v>
      </c>
      <c r="AE15" s="444" t="str">
        <f t="shared" si="13"/>
        <v/>
      </c>
      <c r="AF15" s="423" t="str">
        <f t="shared" si="14"/>
        <v/>
      </c>
      <c r="AG15" s="470"/>
      <c r="AH15" s="98" t="str">
        <f t="shared" si="7"/>
        <v/>
      </c>
      <c r="AI15" s="45"/>
    </row>
    <row r="16" spans="1:35" s="37" customFormat="1" ht="30.75" customHeight="1">
      <c r="A16" s="48">
        <v>5</v>
      </c>
      <c r="B16" s="778" t="str">
        <f>IF('Quote Sheet'!$F$48=1,'Quote Sheet'!B68,"")</f>
        <v/>
      </c>
      <c r="C16" s="779"/>
      <c r="D16" s="214" t="str">
        <f>IF('Quote Sheet'!$F$48=1,'Quote Sheet'!B70,"")</f>
        <v/>
      </c>
      <c r="E16" s="86" t="str">
        <f>IF('Quote Sheet'!$F$48=1,'Quote Sheet'!B69,"")</f>
        <v/>
      </c>
      <c r="F16" s="49" t="str">
        <f>IF('Quote Sheet'!$F$48=1, 'Quote Sheet'!B71,"")</f>
        <v/>
      </c>
      <c r="G16" s="468"/>
      <c r="H16" s="399" t="str">
        <f>IF(F16="","",'Quote Sheet'!$N$17)</f>
        <v/>
      </c>
      <c r="I16" s="400" t="str">
        <f>IF(F16="","",'Quote Sheet'!$N$18)</f>
        <v/>
      </c>
      <c r="J16" s="420" t="str">
        <f>IF(F16="","",(G16*I16)+('Quote Sheet'!$K$54)+(Duty!$F$9)/Appendix!$F$33)</f>
        <v/>
      </c>
      <c r="K16" s="50"/>
      <c r="L16" s="421" t="str">
        <f>IF(F16="","",'Quote Sheet'!$K$55/Appendix!$F$33)</f>
        <v/>
      </c>
      <c r="M16" s="422">
        <f t="shared" si="15"/>
        <v>0</v>
      </c>
      <c r="N16" s="422">
        <f t="shared" si="16"/>
        <v>0</v>
      </c>
      <c r="O16" s="444" t="str">
        <f t="shared" si="8"/>
        <v/>
      </c>
      <c r="P16" s="423" t="str">
        <f t="shared" si="2"/>
        <v/>
      </c>
      <c r="Q16" s="470"/>
      <c r="R16" s="98" t="str">
        <f t="shared" si="9"/>
        <v/>
      </c>
      <c r="S16" s="50"/>
      <c r="T16" s="421" t="str">
        <f>IF(F16="","",'Quote Sheet'!$M$55/Appendix!$F$33)</f>
        <v/>
      </c>
      <c r="U16" s="422">
        <f t="shared" si="3"/>
        <v>0</v>
      </c>
      <c r="V16" s="422">
        <f t="shared" si="4"/>
        <v>0</v>
      </c>
      <c r="W16" s="446" t="str">
        <f t="shared" si="10"/>
        <v/>
      </c>
      <c r="X16" s="423" t="str">
        <f t="shared" si="5"/>
        <v/>
      </c>
      <c r="Y16" s="470"/>
      <c r="Z16" s="98" t="str">
        <f t="shared" si="6"/>
        <v/>
      </c>
      <c r="AA16" s="51"/>
      <c r="AB16" s="421" t="str">
        <f>IF(F16="", "",'Quote Sheet'!$O$55/Appendix!$F$33)</f>
        <v/>
      </c>
      <c r="AC16" s="422">
        <f t="shared" si="11"/>
        <v>0</v>
      </c>
      <c r="AD16" s="422">
        <f t="shared" si="12"/>
        <v>0</v>
      </c>
      <c r="AE16" s="444" t="str">
        <f t="shared" si="13"/>
        <v/>
      </c>
      <c r="AF16" s="423" t="str">
        <f t="shared" si="14"/>
        <v/>
      </c>
      <c r="AG16" s="470"/>
      <c r="AH16" s="98" t="str">
        <f t="shared" si="7"/>
        <v/>
      </c>
      <c r="AI16" s="45"/>
    </row>
    <row r="17" spans="1:35" s="37" customFormat="1" ht="30.75" customHeight="1">
      <c r="A17" s="48">
        <v>6</v>
      </c>
      <c r="B17" s="778" t="str">
        <f>IF('Quote Sheet'!$F$48=1,'Quote Sheet'!B72,"")</f>
        <v/>
      </c>
      <c r="C17" s="779"/>
      <c r="D17" s="214" t="str">
        <f>IF('Quote Sheet'!$F$48=1,'Quote Sheet'!B74,"")</f>
        <v/>
      </c>
      <c r="E17" s="86" t="str">
        <f>IF('Quote Sheet'!$F$48=1,'Quote Sheet'!B73,"")</f>
        <v/>
      </c>
      <c r="F17" s="49" t="str">
        <f>IF('Quote Sheet'!$F$48=1, 'Quote Sheet'!B75,"")</f>
        <v/>
      </c>
      <c r="G17" s="468"/>
      <c r="H17" s="399" t="str">
        <f>IF(F17="","",'Quote Sheet'!$N$17)</f>
        <v/>
      </c>
      <c r="I17" s="400" t="str">
        <f>IF(F17="","",'Quote Sheet'!$N$18)</f>
        <v/>
      </c>
      <c r="J17" s="420" t="str">
        <f>IF(F17="","",(G17*I17)+('Quote Sheet'!$K$54)+(Duty!$F$9)/Appendix!$F$33)</f>
        <v/>
      </c>
      <c r="K17" s="50"/>
      <c r="L17" s="421" t="str">
        <f>IF(F17="","",'Quote Sheet'!$K$55/Appendix!$F$33)</f>
        <v/>
      </c>
      <c r="M17" s="422">
        <f t="shared" si="15"/>
        <v>0</v>
      </c>
      <c r="N17" s="422">
        <f t="shared" si="16"/>
        <v>0</v>
      </c>
      <c r="O17" s="444" t="str">
        <f t="shared" si="8"/>
        <v/>
      </c>
      <c r="P17" s="423" t="str">
        <f t="shared" si="2"/>
        <v/>
      </c>
      <c r="Q17" s="470"/>
      <c r="R17" s="98" t="str">
        <f t="shared" si="9"/>
        <v/>
      </c>
      <c r="S17" s="50"/>
      <c r="T17" s="421" t="str">
        <f>IF(F17="","",'Quote Sheet'!$M$55/Appendix!$F$33)</f>
        <v/>
      </c>
      <c r="U17" s="422">
        <f t="shared" si="3"/>
        <v>0</v>
      </c>
      <c r="V17" s="422">
        <f t="shared" si="4"/>
        <v>0</v>
      </c>
      <c r="W17" s="446" t="str">
        <f t="shared" si="10"/>
        <v/>
      </c>
      <c r="X17" s="423" t="str">
        <f t="shared" si="5"/>
        <v/>
      </c>
      <c r="Y17" s="470"/>
      <c r="Z17" s="98" t="str">
        <f t="shared" si="6"/>
        <v/>
      </c>
      <c r="AA17" s="51"/>
      <c r="AB17" s="421" t="str">
        <f>IF(F17="", "",'Quote Sheet'!$O$55/Appendix!$F$33)</f>
        <v/>
      </c>
      <c r="AC17" s="422">
        <f t="shared" si="11"/>
        <v>0</v>
      </c>
      <c r="AD17" s="422">
        <f t="shared" si="12"/>
        <v>0</v>
      </c>
      <c r="AE17" s="444" t="str">
        <f t="shared" si="13"/>
        <v/>
      </c>
      <c r="AF17" s="423" t="str">
        <f t="shared" si="14"/>
        <v/>
      </c>
      <c r="AG17" s="470"/>
      <c r="AH17" s="98" t="str">
        <f t="shared" si="7"/>
        <v/>
      </c>
      <c r="AI17" s="45"/>
    </row>
    <row r="18" spans="1:35" s="37" customFormat="1" ht="30.75" customHeight="1">
      <c r="A18" s="48">
        <v>7</v>
      </c>
      <c r="B18" s="776"/>
      <c r="C18" s="777"/>
      <c r="D18" s="471"/>
      <c r="E18" s="472"/>
      <c r="F18" s="473"/>
      <c r="G18" s="468"/>
      <c r="H18" s="399" t="str">
        <f>IF(F18="","",'Quote Sheet'!$N$17)</f>
        <v/>
      </c>
      <c r="I18" s="400" t="str">
        <f>IF(F18="","",'Quote Sheet'!$N$18)</f>
        <v/>
      </c>
      <c r="J18" s="420" t="str">
        <f>IF(F18="","",(G18*I18)+('Quote Sheet'!$K$54)+(Duty!$F$9)/Appendix!$F$33)</f>
        <v/>
      </c>
      <c r="K18" s="50"/>
      <c r="L18" s="421" t="str">
        <f>IF(F18="","",'Quote Sheet'!$K$55/Appendix!$F$33)</f>
        <v/>
      </c>
      <c r="M18" s="422" t="str">
        <f t="shared" si="15"/>
        <v/>
      </c>
      <c r="N18" s="422" t="str">
        <f t="shared" si="16"/>
        <v/>
      </c>
      <c r="O18" s="444" t="str">
        <f t="shared" si="8"/>
        <v/>
      </c>
      <c r="P18" s="423" t="str">
        <f t="shared" si="2"/>
        <v/>
      </c>
      <c r="Q18" s="470"/>
      <c r="R18" s="98" t="str">
        <f t="shared" si="9"/>
        <v/>
      </c>
      <c r="S18" s="50"/>
      <c r="T18" s="421" t="str">
        <f>IF(F18="","",'Quote Sheet'!$M$55/Appendix!$F$33)</f>
        <v/>
      </c>
      <c r="U18" s="422" t="str">
        <f t="shared" si="3"/>
        <v/>
      </c>
      <c r="V18" s="422" t="str">
        <f t="shared" si="4"/>
        <v/>
      </c>
      <c r="W18" s="446" t="str">
        <f t="shared" si="10"/>
        <v/>
      </c>
      <c r="X18" s="423" t="str">
        <f t="shared" si="5"/>
        <v/>
      </c>
      <c r="Y18" s="470"/>
      <c r="Z18" s="98" t="str">
        <f t="shared" si="6"/>
        <v/>
      </c>
      <c r="AA18" s="51"/>
      <c r="AB18" s="421" t="str">
        <f>IF(F18="", "",'Quote Sheet'!$O$55/Appendix!$F$33)</f>
        <v/>
      </c>
      <c r="AC18" s="422" t="str">
        <f t="shared" si="11"/>
        <v/>
      </c>
      <c r="AD18" s="422" t="str">
        <f t="shared" si="12"/>
        <v/>
      </c>
      <c r="AE18" s="444" t="str">
        <f t="shared" si="13"/>
        <v/>
      </c>
      <c r="AF18" s="423" t="str">
        <f t="shared" si="14"/>
        <v/>
      </c>
      <c r="AG18" s="470"/>
      <c r="AH18" s="98" t="str">
        <f t="shared" si="7"/>
        <v/>
      </c>
      <c r="AI18" s="45"/>
    </row>
    <row r="19" spans="1:35" s="37" customFormat="1" ht="30.75" customHeight="1">
      <c r="A19" s="48">
        <v>8</v>
      </c>
      <c r="B19" s="776"/>
      <c r="C19" s="777"/>
      <c r="D19" s="471"/>
      <c r="E19" s="472"/>
      <c r="F19" s="473"/>
      <c r="G19" s="468"/>
      <c r="H19" s="399" t="str">
        <f>IF(F19="","",'Quote Sheet'!$N$17)</f>
        <v/>
      </c>
      <c r="I19" s="400" t="str">
        <f>IF(F19="","",'Quote Sheet'!$N$18)</f>
        <v/>
      </c>
      <c r="J19" s="420" t="str">
        <f>IF(F19="","",(G19*I19)+('Quote Sheet'!$K$54)+(Duty!$F$9)/Appendix!$F$33)</f>
        <v/>
      </c>
      <c r="K19" s="50"/>
      <c r="L19" s="421" t="str">
        <f>IF(F19="","",'Quote Sheet'!$K$55/Appendix!$F$33)</f>
        <v/>
      </c>
      <c r="M19" s="422" t="str">
        <f t="shared" si="15"/>
        <v/>
      </c>
      <c r="N19" s="422" t="str">
        <f t="shared" si="16"/>
        <v/>
      </c>
      <c r="O19" s="444" t="str">
        <f t="shared" si="8"/>
        <v/>
      </c>
      <c r="P19" s="423" t="str">
        <f t="shared" si="2"/>
        <v/>
      </c>
      <c r="Q19" s="470"/>
      <c r="R19" s="98" t="str">
        <f t="shared" si="9"/>
        <v/>
      </c>
      <c r="S19" s="50"/>
      <c r="T19" s="421" t="str">
        <f>IF(F19="","",'Quote Sheet'!$M$55/Appendix!$F$33)</f>
        <v/>
      </c>
      <c r="U19" s="422" t="str">
        <f t="shared" si="3"/>
        <v/>
      </c>
      <c r="V19" s="422" t="str">
        <f t="shared" si="4"/>
        <v/>
      </c>
      <c r="W19" s="446" t="str">
        <f t="shared" si="10"/>
        <v/>
      </c>
      <c r="X19" s="423" t="str">
        <f t="shared" si="5"/>
        <v/>
      </c>
      <c r="Y19" s="470"/>
      <c r="Z19" s="98" t="str">
        <f t="shared" si="6"/>
        <v/>
      </c>
      <c r="AA19" s="51"/>
      <c r="AB19" s="421" t="str">
        <f>IF(F19="", "",'Quote Sheet'!$O$55/Appendix!$F$33)</f>
        <v/>
      </c>
      <c r="AC19" s="422" t="str">
        <f t="shared" si="11"/>
        <v/>
      </c>
      <c r="AD19" s="422" t="str">
        <f t="shared" si="12"/>
        <v/>
      </c>
      <c r="AE19" s="444" t="str">
        <f t="shared" si="13"/>
        <v/>
      </c>
      <c r="AF19" s="423" t="str">
        <f t="shared" si="14"/>
        <v/>
      </c>
      <c r="AG19" s="470"/>
      <c r="AH19" s="98" t="str">
        <f t="shared" si="7"/>
        <v/>
      </c>
      <c r="AI19" s="45"/>
    </row>
    <row r="20" spans="1:35" s="37" customFormat="1" ht="30.75" customHeight="1">
      <c r="A20" s="48">
        <v>9</v>
      </c>
      <c r="B20" s="776"/>
      <c r="C20" s="777"/>
      <c r="D20" s="471"/>
      <c r="E20" s="472"/>
      <c r="F20" s="473"/>
      <c r="G20" s="468"/>
      <c r="H20" s="399" t="str">
        <f>IF(F20="","",'Quote Sheet'!$N$17)</f>
        <v/>
      </c>
      <c r="I20" s="400" t="str">
        <f>IF(F20="","",'Quote Sheet'!$N$18)</f>
        <v/>
      </c>
      <c r="J20" s="420" t="str">
        <f>IF(F20="","",(G20*I20)+('Quote Sheet'!$K$54)+(Duty!$F$9)/Appendix!$F$33)</f>
        <v/>
      </c>
      <c r="K20" s="50"/>
      <c r="L20" s="421" t="str">
        <f>IF(F20="","",'Quote Sheet'!$K$55/Appendix!$F$33)</f>
        <v/>
      </c>
      <c r="M20" s="422" t="str">
        <f t="shared" si="15"/>
        <v/>
      </c>
      <c r="N20" s="422" t="str">
        <f t="shared" si="16"/>
        <v/>
      </c>
      <c r="O20" s="444" t="str">
        <f t="shared" si="8"/>
        <v/>
      </c>
      <c r="P20" s="423" t="str">
        <f t="shared" si="2"/>
        <v/>
      </c>
      <c r="Q20" s="470"/>
      <c r="R20" s="98" t="str">
        <f t="shared" si="9"/>
        <v/>
      </c>
      <c r="S20" s="50"/>
      <c r="T20" s="421" t="str">
        <f>IF(F20="","",'Quote Sheet'!$M$55/Appendix!$F$33)</f>
        <v/>
      </c>
      <c r="U20" s="422" t="str">
        <f t="shared" si="3"/>
        <v/>
      </c>
      <c r="V20" s="422" t="str">
        <f t="shared" si="4"/>
        <v/>
      </c>
      <c r="W20" s="446" t="str">
        <f t="shared" si="10"/>
        <v/>
      </c>
      <c r="X20" s="423" t="str">
        <f t="shared" si="5"/>
        <v/>
      </c>
      <c r="Y20" s="470"/>
      <c r="Z20" s="98" t="str">
        <f t="shared" si="6"/>
        <v/>
      </c>
      <c r="AA20" s="51"/>
      <c r="AB20" s="421" t="str">
        <f>IF(F20="", "",'Quote Sheet'!$O$55/Appendix!$F$33)</f>
        <v/>
      </c>
      <c r="AC20" s="422" t="str">
        <f t="shared" si="11"/>
        <v/>
      </c>
      <c r="AD20" s="422" t="str">
        <f t="shared" si="12"/>
        <v/>
      </c>
      <c r="AE20" s="444" t="str">
        <f t="shared" si="13"/>
        <v/>
      </c>
      <c r="AF20" s="423" t="str">
        <f t="shared" si="14"/>
        <v/>
      </c>
      <c r="AG20" s="470"/>
      <c r="AH20" s="98" t="str">
        <f t="shared" si="7"/>
        <v/>
      </c>
      <c r="AI20" s="45"/>
    </row>
    <row r="21" spans="1:35" s="37" customFormat="1" ht="30.75" customHeight="1">
      <c r="A21" s="48">
        <v>10</v>
      </c>
      <c r="B21" s="776"/>
      <c r="C21" s="777"/>
      <c r="D21" s="471"/>
      <c r="E21" s="472"/>
      <c r="F21" s="473"/>
      <c r="G21" s="468"/>
      <c r="H21" s="399" t="str">
        <f>IF(F21="","",'Quote Sheet'!$N$17)</f>
        <v/>
      </c>
      <c r="I21" s="400" t="str">
        <f>IF(F21="","",'Quote Sheet'!$N$18)</f>
        <v/>
      </c>
      <c r="J21" s="420" t="str">
        <f>IF(F21="","",(G21*I21)+('Quote Sheet'!$K$54)+(Duty!$F$9)/Appendix!$F$33)</f>
        <v/>
      </c>
      <c r="K21" s="50"/>
      <c r="L21" s="421" t="str">
        <f>IF(F21="","",'Quote Sheet'!$K$55/Appendix!$F$33)</f>
        <v/>
      </c>
      <c r="M21" s="422" t="str">
        <f t="shared" si="15"/>
        <v/>
      </c>
      <c r="N21" s="422" t="str">
        <f t="shared" si="16"/>
        <v/>
      </c>
      <c r="O21" s="444" t="str">
        <f t="shared" si="8"/>
        <v/>
      </c>
      <c r="P21" s="423" t="str">
        <f t="shared" si="2"/>
        <v/>
      </c>
      <c r="Q21" s="470"/>
      <c r="R21" s="98" t="str">
        <f t="shared" si="9"/>
        <v/>
      </c>
      <c r="S21" s="50"/>
      <c r="T21" s="421" t="str">
        <f>IF(F21="","",'Quote Sheet'!$M$55/Appendix!$F$33)</f>
        <v/>
      </c>
      <c r="U21" s="422" t="str">
        <f t="shared" si="3"/>
        <v/>
      </c>
      <c r="V21" s="422" t="str">
        <f t="shared" si="4"/>
        <v/>
      </c>
      <c r="W21" s="446" t="str">
        <f t="shared" si="10"/>
        <v/>
      </c>
      <c r="X21" s="423" t="str">
        <f t="shared" si="5"/>
        <v/>
      </c>
      <c r="Y21" s="470"/>
      <c r="Z21" s="98" t="str">
        <f t="shared" si="6"/>
        <v/>
      </c>
      <c r="AA21" s="51"/>
      <c r="AB21" s="421" t="str">
        <f>IF(F21="", "",'Quote Sheet'!$O$55/Appendix!$F$33)</f>
        <v/>
      </c>
      <c r="AC21" s="422" t="str">
        <f t="shared" si="11"/>
        <v/>
      </c>
      <c r="AD21" s="422" t="str">
        <f t="shared" si="12"/>
        <v/>
      </c>
      <c r="AE21" s="444" t="str">
        <f t="shared" si="13"/>
        <v/>
      </c>
      <c r="AF21" s="423" t="str">
        <f t="shared" si="14"/>
        <v/>
      </c>
      <c r="AG21" s="470"/>
      <c r="AH21" s="98" t="str">
        <f t="shared" si="7"/>
        <v/>
      </c>
      <c r="AI21" s="45"/>
    </row>
    <row r="22" spans="1:35" s="37" customFormat="1" ht="30.75" customHeight="1">
      <c r="A22" s="48">
        <v>11</v>
      </c>
      <c r="B22" s="776"/>
      <c r="C22" s="777"/>
      <c r="D22" s="471"/>
      <c r="E22" s="472"/>
      <c r="F22" s="473"/>
      <c r="G22" s="468"/>
      <c r="H22" s="399" t="str">
        <f>IF(F22="","",'Quote Sheet'!$N$17)</f>
        <v/>
      </c>
      <c r="I22" s="400" t="str">
        <f>IF(F22="","",'Quote Sheet'!$N$18)</f>
        <v/>
      </c>
      <c r="J22" s="420" t="str">
        <f>IF(F22="","",(G22*I22)+('Quote Sheet'!$K$54)+(Duty!$F$9)/Appendix!$F$33)</f>
        <v/>
      </c>
      <c r="K22" s="50"/>
      <c r="L22" s="421" t="str">
        <f>IF(F22="","",'Quote Sheet'!$K$55/Appendix!$F$33)</f>
        <v/>
      </c>
      <c r="M22" s="422" t="str">
        <f t="shared" si="15"/>
        <v/>
      </c>
      <c r="N22" s="422" t="str">
        <f t="shared" si="16"/>
        <v/>
      </c>
      <c r="O22" s="444" t="str">
        <f t="shared" si="8"/>
        <v/>
      </c>
      <c r="P22" s="423" t="str">
        <f t="shared" si="2"/>
        <v/>
      </c>
      <c r="Q22" s="470"/>
      <c r="R22" s="98" t="str">
        <f t="shared" si="9"/>
        <v/>
      </c>
      <c r="S22" s="50"/>
      <c r="T22" s="421" t="str">
        <f>IF(F22="","",'Quote Sheet'!$M$55/Appendix!$F$33)</f>
        <v/>
      </c>
      <c r="U22" s="422" t="str">
        <f t="shared" si="3"/>
        <v/>
      </c>
      <c r="V22" s="422" t="str">
        <f t="shared" si="4"/>
        <v/>
      </c>
      <c r="W22" s="446" t="str">
        <f t="shared" si="10"/>
        <v/>
      </c>
      <c r="X22" s="423" t="str">
        <f t="shared" si="5"/>
        <v/>
      </c>
      <c r="Y22" s="470"/>
      <c r="Z22" s="98" t="str">
        <f t="shared" si="6"/>
        <v/>
      </c>
      <c r="AA22" s="51"/>
      <c r="AB22" s="421" t="str">
        <f>IF(F22="", "",'Quote Sheet'!$O$55/Appendix!$F$33)</f>
        <v/>
      </c>
      <c r="AC22" s="422" t="str">
        <f t="shared" si="11"/>
        <v/>
      </c>
      <c r="AD22" s="422" t="str">
        <f t="shared" si="12"/>
        <v/>
      </c>
      <c r="AE22" s="444" t="str">
        <f t="shared" si="13"/>
        <v/>
      </c>
      <c r="AF22" s="423" t="str">
        <f t="shared" si="14"/>
        <v/>
      </c>
      <c r="AG22" s="470"/>
      <c r="AH22" s="98" t="str">
        <f t="shared" si="7"/>
        <v/>
      </c>
      <c r="AI22" s="45"/>
    </row>
    <row r="23" spans="1:35" s="37" customFormat="1" ht="30.75" customHeight="1">
      <c r="A23" s="48">
        <v>12</v>
      </c>
      <c r="B23" s="776"/>
      <c r="C23" s="777"/>
      <c r="D23" s="471"/>
      <c r="E23" s="472"/>
      <c r="F23" s="473"/>
      <c r="G23" s="468"/>
      <c r="H23" s="399" t="str">
        <f>IF(F23="","",'Quote Sheet'!$N$17)</f>
        <v/>
      </c>
      <c r="I23" s="400" t="str">
        <f>IF(F23="","",'Quote Sheet'!$N$18)</f>
        <v/>
      </c>
      <c r="J23" s="420" t="str">
        <f>IF(F23="","",(G23*I23)+('Quote Sheet'!$K$54)+(Duty!$F$9)/Appendix!$F$33)</f>
        <v/>
      </c>
      <c r="K23" s="50"/>
      <c r="L23" s="421" t="str">
        <f>IF(F23="","",'Quote Sheet'!$K$55/Appendix!$F$33)</f>
        <v/>
      </c>
      <c r="M23" s="422" t="str">
        <f t="shared" si="15"/>
        <v/>
      </c>
      <c r="N23" s="422" t="str">
        <f t="shared" si="16"/>
        <v/>
      </c>
      <c r="O23" s="444" t="str">
        <f t="shared" si="8"/>
        <v/>
      </c>
      <c r="P23" s="423" t="str">
        <f t="shared" si="2"/>
        <v/>
      </c>
      <c r="Q23" s="470"/>
      <c r="R23" s="98" t="str">
        <f t="shared" si="9"/>
        <v/>
      </c>
      <c r="S23" s="50"/>
      <c r="T23" s="421" t="str">
        <f>IF(F23="","",'Quote Sheet'!$M$55/Appendix!$F$33)</f>
        <v/>
      </c>
      <c r="U23" s="422" t="str">
        <f t="shared" si="3"/>
        <v/>
      </c>
      <c r="V23" s="422" t="str">
        <f t="shared" si="4"/>
        <v/>
      </c>
      <c r="W23" s="446" t="str">
        <f t="shared" si="10"/>
        <v/>
      </c>
      <c r="X23" s="423" t="str">
        <f t="shared" si="5"/>
        <v/>
      </c>
      <c r="Y23" s="470"/>
      <c r="Z23" s="98" t="str">
        <f t="shared" si="6"/>
        <v/>
      </c>
      <c r="AA23" s="51"/>
      <c r="AB23" s="421" t="str">
        <f>IF(F23="", "",'Quote Sheet'!$O$55/Appendix!$F$33)</f>
        <v/>
      </c>
      <c r="AC23" s="422" t="str">
        <f t="shared" si="11"/>
        <v/>
      </c>
      <c r="AD23" s="422" t="str">
        <f t="shared" si="12"/>
        <v/>
      </c>
      <c r="AE23" s="444" t="str">
        <f t="shared" si="13"/>
        <v/>
      </c>
      <c r="AF23" s="423" t="str">
        <f t="shared" si="14"/>
        <v/>
      </c>
      <c r="AG23" s="470"/>
      <c r="AH23" s="98" t="str">
        <f t="shared" si="7"/>
        <v/>
      </c>
      <c r="AI23" s="45"/>
    </row>
    <row r="24" spans="1:35" s="37" customFormat="1" ht="30.75" customHeight="1">
      <c r="A24" s="48">
        <v>13</v>
      </c>
      <c r="B24" s="776"/>
      <c r="C24" s="777"/>
      <c r="D24" s="471"/>
      <c r="E24" s="472"/>
      <c r="F24" s="473"/>
      <c r="G24" s="468"/>
      <c r="H24" s="399" t="str">
        <f>IF(F24="","",'Quote Sheet'!$N$17)</f>
        <v/>
      </c>
      <c r="I24" s="400" t="str">
        <f>IF(F24="","",'Quote Sheet'!$N$18)</f>
        <v/>
      </c>
      <c r="J24" s="420" t="str">
        <f>IF(F24="","",(G24*I24)+('Quote Sheet'!$K$54)+(Duty!$F$9)/Appendix!$F$33)</f>
        <v/>
      </c>
      <c r="K24" s="50"/>
      <c r="L24" s="421" t="str">
        <f>IF(F24="","",'Quote Sheet'!$K$55/Appendix!$F$33)</f>
        <v/>
      </c>
      <c r="M24" s="422" t="str">
        <f t="shared" si="15"/>
        <v/>
      </c>
      <c r="N24" s="422" t="str">
        <f t="shared" si="16"/>
        <v/>
      </c>
      <c r="O24" s="444" t="str">
        <f t="shared" si="8"/>
        <v/>
      </c>
      <c r="P24" s="423" t="str">
        <f t="shared" si="2"/>
        <v/>
      </c>
      <c r="Q24" s="470"/>
      <c r="R24" s="98" t="str">
        <f t="shared" si="9"/>
        <v/>
      </c>
      <c r="S24" s="50"/>
      <c r="T24" s="421" t="str">
        <f>IF(F24="","",'Quote Sheet'!$M$55/Appendix!$F$33)</f>
        <v/>
      </c>
      <c r="U24" s="422" t="str">
        <f t="shared" si="3"/>
        <v/>
      </c>
      <c r="V24" s="422" t="str">
        <f t="shared" si="4"/>
        <v/>
      </c>
      <c r="W24" s="446" t="str">
        <f t="shared" si="10"/>
        <v/>
      </c>
      <c r="X24" s="423" t="str">
        <f t="shared" si="5"/>
        <v/>
      </c>
      <c r="Y24" s="470"/>
      <c r="Z24" s="98" t="str">
        <f t="shared" si="6"/>
        <v/>
      </c>
      <c r="AA24" s="51"/>
      <c r="AB24" s="421" t="str">
        <f>IF(F24="", "",'Quote Sheet'!$O$55/Appendix!$F$33)</f>
        <v/>
      </c>
      <c r="AC24" s="422" t="str">
        <f t="shared" si="11"/>
        <v/>
      </c>
      <c r="AD24" s="422" t="str">
        <f t="shared" si="12"/>
        <v/>
      </c>
      <c r="AE24" s="444" t="str">
        <f t="shared" si="13"/>
        <v/>
      </c>
      <c r="AF24" s="423" t="str">
        <f t="shared" si="14"/>
        <v/>
      </c>
      <c r="AG24" s="470"/>
      <c r="AH24" s="98" t="str">
        <f t="shared" si="7"/>
        <v/>
      </c>
      <c r="AI24" s="45"/>
    </row>
    <row r="25" spans="1:35" s="37" customFormat="1" ht="30.75" customHeight="1">
      <c r="A25" s="48">
        <v>14</v>
      </c>
      <c r="B25" s="776"/>
      <c r="C25" s="777"/>
      <c r="D25" s="471"/>
      <c r="E25" s="472"/>
      <c r="F25" s="473"/>
      <c r="G25" s="468"/>
      <c r="H25" s="399" t="str">
        <f>IF(F25="","",'Quote Sheet'!$N$17)</f>
        <v/>
      </c>
      <c r="I25" s="400" t="str">
        <f>IF(F25="","",'Quote Sheet'!$N$18)</f>
        <v/>
      </c>
      <c r="J25" s="420" t="str">
        <f>IF(F25="","",(G25*I25)+('Quote Sheet'!$K$54)+(Duty!$F$9)/Appendix!$F$33)</f>
        <v/>
      </c>
      <c r="K25" s="50"/>
      <c r="L25" s="421" t="str">
        <f>IF(F25="","",'Quote Sheet'!$K$55/Appendix!$F$33)</f>
        <v/>
      </c>
      <c r="M25" s="422" t="str">
        <f t="shared" si="15"/>
        <v/>
      </c>
      <c r="N25" s="422" t="str">
        <f t="shared" si="16"/>
        <v/>
      </c>
      <c r="O25" s="444" t="str">
        <f t="shared" si="8"/>
        <v/>
      </c>
      <c r="P25" s="423" t="str">
        <f t="shared" si="2"/>
        <v/>
      </c>
      <c r="Q25" s="470"/>
      <c r="R25" s="98" t="str">
        <f t="shared" si="9"/>
        <v/>
      </c>
      <c r="S25" s="50"/>
      <c r="T25" s="421" t="str">
        <f>IF(F25="","",'Quote Sheet'!$M$55/Appendix!$F$33)</f>
        <v/>
      </c>
      <c r="U25" s="422" t="str">
        <f t="shared" si="3"/>
        <v/>
      </c>
      <c r="V25" s="422" t="str">
        <f t="shared" si="4"/>
        <v/>
      </c>
      <c r="W25" s="446" t="str">
        <f t="shared" si="10"/>
        <v/>
      </c>
      <c r="X25" s="423" t="str">
        <f t="shared" si="5"/>
        <v/>
      </c>
      <c r="Y25" s="470"/>
      <c r="Z25" s="98" t="str">
        <f t="shared" si="6"/>
        <v/>
      </c>
      <c r="AA25" s="51"/>
      <c r="AB25" s="421" t="str">
        <f>IF(F25="", "",'Quote Sheet'!$O$55/Appendix!$F$33)</f>
        <v/>
      </c>
      <c r="AC25" s="422" t="str">
        <f t="shared" si="11"/>
        <v/>
      </c>
      <c r="AD25" s="422" t="str">
        <f t="shared" si="12"/>
        <v/>
      </c>
      <c r="AE25" s="444" t="str">
        <f t="shared" si="13"/>
        <v/>
      </c>
      <c r="AF25" s="423" t="str">
        <f t="shared" si="14"/>
        <v/>
      </c>
      <c r="AG25" s="470"/>
      <c r="AH25" s="98" t="str">
        <f t="shared" si="7"/>
        <v/>
      </c>
      <c r="AI25" s="45"/>
    </row>
    <row r="26" spans="1:35" s="37" customFormat="1" ht="30.75" customHeight="1">
      <c r="A26" s="48">
        <v>15</v>
      </c>
      <c r="B26" s="776"/>
      <c r="C26" s="777"/>
      <c r="D26" s="471"/>
      <c r="E26" s="472"/>
      <c r="F26" s="473"/>
      <c r="G26" s="468"/>
      <c r="H26" s="399" t="str">
        <f>IF(F26="","",'Quote Sheet'!$N$17)</f>
        <v/>
      </c>
      <c r="I26" s="400" t="str">
        <f>IF(F26="","",'Quote Sheet'!$N$18)</f>
        <v/>
      </c>
      <c r="J26" s="420" t="str">
        <f>IF(F26="","",(G26*I26)+('Quote Sheet'!$K$54)+(Duty!$F$9)/Appendix!$F$33)</f>
        <v/>
      </c>
      <c r="K26" s="50"/>
      <c r="L26" s="421" t="str">
        <f>IF(F26="","",'Quote Sheet'!$K$55/Appendix!$F$33)</f>
        <v/>
      </c>
      <c r="M26" s="422" t="str">
        <f t="shared" si="15"/>
        <v/>
      </c>
      <c r="N26" s="422" t="str">
        <f t="shared" si="16"/>
        <v/>
      </c>
      <c r="O26" s="444" t="str">
        <f t="shared" si="8"/>
        <v/>
      </c>
      <c r="P26" s="423" t="str">
        <f t="shared" si="2"/>
        <v/>
      </c>
      <c r="Q26" s="470"/>
      <c r="R26" s="98" t="str">
        <f t="shared" si="9"/>
        <v/>
      </c>
      <c r="S26" s="50"/>
      <c r="T26" s="421" t="str">
        <f>IF(F26="","",'Quote Sheet'!$M$55/Appendix!$F$33)</f>
        <v/>
      </c>
      <c r="U26" s="422" t="str">
        <f t="shared" si="3"/>
        <v/>
      </c>
      <c r="V26" s="422" t="str">
        <f t="shared" si="4"/>
        <v/>
      </c>
      <c r="W26" s="446" t="str">
        <f t="shared" si="10"/>
        <v/>
      </c>
      <c r="X26" s="423" t="str">
        <f t="shared" si="5"/>
        <v/>
      </c>
      <c r="Y26" s="470"/>
      <c r="Z26" s="98" t="str">
        <f t="shared" si="6"/>
        <v/>
      </c>
      <c r="AA26" s="51"/>
      <c r="AB26" s="421" t="str">
        <f>IF(F26="", "",'Quote Sheet'!$O$55/Appendix!$F$33)</f>
        <v/>
      </c>
      <c r="AC26" s="422" t="str">
        <f t="shared" si="11"/>
        <v/>
      </c>
      <c r="AD26" s="422" t="str">
        <f t="shared" si="12"/>
        <v/>
      </c>
      <c r="AE26" s="444" t="str">
        <f t="shared" si="13"/>
        <v/>
      </c>
      <c r="AF26" s="423" t="str">
        <f t="shared" si="14"/>
        <v/>
      </c>
      <c r="AG26" s="470"/>
      <c r="AH26" s="98" t="str">
        <f t="shared" si="7"/>
        <v/>
      </c>
      <c r="AI26" s="45"/>
    </row>
    <row r="27" spans="1:35" s="37" customFormat="1" ht="30.75" customHeight="1">
      <c r="A27" s="48">
        <v>16</v>
      </c>
      <c r="B27" s="776"/>
      <c r="C27" s="777"/>
      <c r="D27" s="471"/>
      <c r="E27" s="472"/>
      <c r="F27" s="473"/>
      <c r="G27" s="468"/>
      <c r="H27" s="399" t="str">
        <f>IF(F27="","",'Quote Sheet'!$N$17)</f>
        <v/>
      </c>
      <c r="I27" s="400" t="str">
        <f>IF(F27="","",'Quote Sheet'!$N$18)</f>
        <v/>
      </c>
      <c r="J27" s="420" t="str">
        <f>IF(F27="","",(G27*I27)+('Quote Sheet'!$K$54)+(Duty!$F$9)/Appendix!$F$33)</f>
        <v/>
      </c>
      <c r="K27" s="50"/>
      <c r="L27" s="421" t="str">
        <f>IF(F27="","",'Quote Sheet'!$K$55/Appendix!$F$33)</f>
        <v/>
      </c>
      <c r="M27" s="422" t="str">
        <f t="shared" si="15"/>
        <v/>
      </c>
      <c r="N27" s="422" t="str">
        <f t="shared" si="16"/>
        <v/>
      </c>
      <c r="O27" s="444" t="str">
        <f t="shared" si="8"/>
        <v/>
      </c>
      <c r="P27" s="423" t="str">
        <f t="shared" si="2"/>
        <v/>
      </c>
      <c r="Q27" s="470"/>
      <c r="R27" s="98" t="str">
        <f t="shared" si="9"/>
        <v/>
      </c>
      <c r="S27" s="50"/>
      <c r="T27" s="421" t="str">
        <f>IF(F27="","",'Quote Sheet'!$M$55/Appendix!$F$33)</f>
        <v/>
      </c>
      <c r="U27" s="422" t="str">
        <f t="shared" si="3"/>
        <v/>
      </c>
      <c r="V27" s="422" t="str">
        <f t="shared" si="4"/>
        <v/>
      </c>
      <c r="W27" s="446" t="str">
        <f t="shared" si="10"/>
        <v/>
      </c>
      <c r="X27" s="423" t="str">
        <f t="shared" si="5"/>
        <v/>
      </c>
      <c r="Y27" s="470"/>
      <c r="Z27" s="98" t="str">
        <f t="shared" si="6"/>
        <v/>
      </c>
      <c r="AA27" s="51"/>
      <c r="AB27" s="421" t="str">
        <f>IF(F27="", "",'Quote Sheet'!$O$55/Appendix!$F$33)</f>
        <v/>
      </c>
      <c r="AC27" s="422" t="str">
        <f t="shared" si="11"/>
        <v/>
      </c>
      <c r="AD27" s="422" t="str">
        <f t="shared" si="12"/>
        <v/>
      </c>
      <c r="AE27" s="444" t="str">
        <f t="shared" si="13"/>
        <v/>
      </c>
      <c r="AF27" s="423" t="str">
        <f t="shared" si="14"/>
        <v/>
      </c>
      <c r="AG27" s="470"/>
      <c r="AH27" s="98" t="str">
        <f t="shared" si="7"/>
        <v/>
      </c>
      <c r="AI27" s="45"/>
    </row>
    <row r="28" spans="1:35" s="37" customFormat="1" ht="30.75" customHeight="1">
      <c r="A28" s="48">
        <v>17</v>
      </c>
      <c r="B28" s="776"/>
      <c r="C28" s="777"/>
      <c r="D28" s="471"/>
      <c r="E28" s="472"/>
      <c r="F28" s="473"/>
      <c r="G28" s="468"/>
      <c r="H28" s="399" t="str">
        <f>IF(F28="","",'Quote Sheet'!$N$17)</f>
        <v/>
      </c>
      <c r="I28" s="400" t="str">
        <f>IF(F28="","",'Quote Sheet'!$N$18)</f>
        <v/>
      </c>
      <c r="J28" s="420" t="str">
        <f>IF(F28="","",(G28*I28)+('Quote Sheet'!$K$54)+(Duty!$F$9)/Appendix!$F$33)</f>
        <v/>
      </c>
      <c r="K28" s="50"/>
      <c r="L28" s="421" t="str">
        <f>IF(F28="","",'Quote Sheet'!$K$55/Appendix!$F$33)</f>
        <v/>
      </c>
      <c r="M28" s="422" t="str">
        <f t="shared" si="15"/>
        <v/>
      </c>
      <c r="N28" s="422" t="str">
        <f t="shared" si="16"/>
        <v/>
      </c>
      <c r="O28" s="444" t="str">
        <f t="shared" si="8"/>
        <v/>
      </c>
      <c r="P28" s="423" t="str">
        <f t="shared" si="2"/>
        <v/>
      </c>
      <c r="Q28" s="470"/>
      <c r="R28" s="98" t="str">
        <f t="shared" si="9"/>
        <v/>
      </c>
      <c r="S28" s="50"/>
      <c r="T28" s="421" t="str">
        <f>IF(F28="","",'Quote Sheet'!$M$55/Appendix!$F$33)</f>
        <v/>
      </c>
      <c r="U28" s="422" t="str">
        <f t="shared" si="3"/>
        <v/>
      </c>
      <c r="V28" s="422" t="str">
        <f t="shared" si="4"/>
        <v/>
      </c>
      <c r="W28" s="446" t="str">
        <f t="shared" si="10"/>
        <v/>
      </c>
      <c r="X28" s="423" t="str">
        <f t="shared" si="5"/>
        <v/>
      </c>
      <c r="Y28" s="470"/>
      <c r="Z28" s="98" t="str">
        <f t="shared" si="6"/>
        <v/>
      </c>
      <c r="AA28" s="51"/>
      <c r="AB28" s="421" t="str">
        <f>IF(F28="", "",'Quote Sheet'!$O$55/Appendix!$F$33)</f>
        <v/>
      </c>
      <c r="AC28" s="422" t="str">
        <f t="shared" si="11"/>
        <v/>
      </c>
      <c r="AD28" s="422" t="str">
        <f t="shared" si="12"/>
        <v/>
      </c>
      <c r="AE28" s="444" t="str">
        <f t="shared" si="13"/>
        <v/>
      </c>
      <c r="AF28" s="423" t="str">
        <f t="shared" si="14"/>
        <v/>
      </c>
      <c r="AG28" s="470"/>
      <c r="AH28" s="98" t="str">
        <f t="shared" si="7"/>
        <v/>
      </c>
      <c r="AI28" s="45"/>
    </row>
    <row r="29" spans="1:35" s="37" customFormat="1" ht="30.75" customHeight="1">
      <c r="A29" s="48">
        <v>18</v>
      </c>
      <c r="B29" s="776"/>
      <c r="C29" s="777"/>
      <c r="D29" s="471"/>
      <c r="E29" s="472"/>
      <c r="F29" s="473"/>
      <c r="G29" s="468"/>
      <c r="H29" s="399" t="str">
        <f>IF(F29="","",'Quote Sheet'!$N$17)</f>
        <v/>
      </c>
      <c r="I29" s="400" t="str">
        <f>IF(F29="","",'Quote Sheet'!$N$18)</f>
        <v/>
      </c>
      <c r="J29" s="420" t="str">
        <f>IF(F29="","",(G29*I29)+('Quote Sheet'!$K$54)+(Duty!$F$9)/Appendix!$F$33)</f>
        <v/>
      </c>
      <c r="K29" s="50"/>
      <c r="L29" s="421" t="str">
        <f>IF(F29="","",'Quote Sheet'!$K$55/Appendix!$F$33)</f>
        <v/>
      </c>
      <c r="M29" s="422" t="str">
        <f t="shared" si="15"/>
        <v/>
      </c>
      <c r="N29" s="422" t="str">
        <f t="shared" si="16"/>
        <v/>
      </c>
      <c r="O29" s="444" t="str">
        <f t="shared" si="8"/>
        <v/>
      </c>
      <c r="P29" s="423" t="str">
        <f t="shared" si="2"/>
        <v/>
      </c>
      <c r="Q29" s="470"/>
      <c r="R29" s="98" t="str">
        <f t="shared" si="9"/>
        <v/>
      </c>
      <c r="S29" s="50"/>
      <c r="T29" s="421" t="str">
        <f>IF(F29="","",'Quote Sheet'!$M$55/Appendix!$F$33)</f>
        <v/>
      </c>
      <c r="U29" s="422" t="str">
        <f t="shared" si="3"/>
        <v/>
      </c>
      <c r="V29" s="422" t="str">
        <f t="shared" si="4"/>
        <v/>
      </c>
      <c r="W29" s="446" t="str">
        <f t="shared" si="10"/>
        <v/>
      </c>
      <c r="X29" s="423" t="str">
        <f t="shared" si="5"/>
        <v/>
      </c>
      <c r="Y29" s="470"/>
      <c r="Z29" s="98" t="str">
        <f t="shared" si="6"/>
        <v/>
      </c>
      <c r="AA29" s="51"/>
      <c r="AB29" s="421" t="str">
        <f>IF(F29="", "",'Quote Sheet'!$O$55/Appendix!$F$33)</f>
        <v/>
      </c>
      <c r="AC29" s="422" t="str">
        <f t="shared" si="11"/>
        <v/>
      </c>
      <c r="AD29" s="422" t="str">
        <f t="shared" si="12"/>
        <v/>
      </c>
      <c r="AE29" s="444" t="str">
        <f t="shared" si="13"/>
        <v/>
      </c>
      <c r="AF29" s="423" t="str">
        <f t="shared" si="14"/>
        <v/>
      </c>
      <c r="AG29" s="470"/>
      <c r="AH29" s="98" t="str">
        <f t="shared" si="7"/>
        <v/>
      </c>
      <c r="AI29" s="45"/>
    </row>
    <row r="30" spans="1:35" s="37" customFormat="1" ht="30.75" customHeight="1">
      <c r="A30" s="48">
        <v>19</v>
      </c>
      <c r="B30" s="776"/>
      <c r="C30" s="777"/>
      <c r="D30" s="471"/>
      <c r="E30" s="472"/>
      <c r="F30" s="473"/>
      <c r="G30" s="468"/>
      <c r="H30" s="399" t="str">
        <f>IF(F30="","",'Quote Sheet'!$N$17)</f>
        <v/>
      </c>
      <c r="I30" s="400" t="str">
        <f>IF(F30="","",'Quote Sheet'!$N$18)</f>
        <v/>
      </c>
      <c r="J30" s="420" t="str">
        <f>IF(F30="","",(G30*I30)+('Quote Sheet'!$K$54)+(Duty!$F$9)/Appendix!$F$33)</f>
        <v/>
      </c>
      <c r="K30" s="50"/>
      <c r="L30" s="421" t="str">
        <f>IF(F30="","",'Quote Sheet'!$K$55/Appendix!$F$33)</f>
        <v/>
      </c>
      <c r="M30" s="422" t="str">
        <f t="shared" si="15"/>
        <v/>
      </c>
      <c r="N30" s="422" t="str">
        <f t="shared" si="16"/>
        <v/>
      </c>
      <c r="O30" s="444" t="str">
        <f t="shared" si="8"/>
        <v/>
      </c>
      <c r="P30" s="423" t="str">
        <f t="shared" si="2"/>
        <v/>
      </c>
      <c r="Q30" s="470"/>
      <c r="R30" s="98" t="str">
        <f t="shared" si="9"/>
        <v/>
      </c>
      <c r="S30" s="50"/>
      <c r="T30" s="421" t="str">
        <f>IF(F30="","",'Quote Sheet'!$M$55/Appendix!$F$33)</f>
        <v/>
      </c>
      <c r="U30" s="422" t="str">
        <f t="shared" si="3"/>
        <v/>
      </c>
      <c r="V30" s="422" t="str">
        <f t="shared" si="4"/>
        <v/>
      </c>
      <c r="W30" s="446" t="str">
        <f t="shared" si="10"/>
        <v/>
      </c>
      <c r="X30" s="423" t="str">
        <f t="shared" si="5"/>
        <v/>
      </c>
      <c r="Y30" s="470"/>
      <c r="Z30" s="98" t="str">
        <f t="shared" si="6"/>
        <v/>
      </c>
      <c r="AA30" s="51"/>
      <c r="AB30" s="421" t="str">
        <f>IF(F30="", "",'Quote Sheet'!$O$55/Appendix!$F$33)</f>
        <v/>
      </c>
      <c r="AC30" s="422" t="str">
        <f t="shared" si="11"/>
        <v/>
      </c>
      <c r="AD30" s="422" t="str">
        <f t="shared" si="12"/>
        <v/>
      </c>
      <c r="AE30" s="444" t="str">
        <f t="shared" si="13"/>
        <v/>
      </c>
      <c r="AF30" s="423" t="str">
        <f t="shared" si="14"/>
        <v/>
      </c>
      <c r="AG30" s="470"/>
      <c r="AH30" s="98" t="str">
        <f t="shared" si="7"/>
        <v/>
      </c>
      <c r="AI30" s="45"/>
    </row>
    <row r="31" spans="1:35" s="37" customFormat="1" ht="30.75" customHeight="1">
      <c r="A31" s="48">
        <v>20</v>
      </c>
      <c r="B31" s="776"/>
      <c r="C31" s="777"/>
      <c r="D31" s="471"/>
      <c r="E31" s="472"/>
      <c r="F31" s="473"/>
      <c r="G31" s="468"/>
      <c r="H31" s="399" t="str">
        <f>IF(F31="","",'Quote Sheet'!$N$17)</f>
        <v/>
      </c>
      <c r="I31" s="400" t="str">
        <f>IF(F31="","",'Quote Sheet'!$N$18)</f>
        <v/>
      </c>
      <c r="J31" s="420" t="str">
        <f>IF(F31="","",(G31*I31)+('Quote Sheet'!$K$54)+(Duty!$F$9)/Appendix!$F$33)</f>
        <v/>
      </c>
      <c r="K31" s="50"/>
      <c r="L31" s="421" t="str">
        <f>IF(F31="","",'Quote Sheet'!$K$55/Appendix!$F$33)</f>
        <v/>
      </c>
      <c r="M31" s="422" t="str">
        <f t="shared" si="15"/>
        <v/>
      </c>
      <c r="N31" s="422" t="str">
        <f t="shared" si="16"/>
        <v/>
      </c>
      <c r="O31" s="444" t="str">
        <f t="shared" si="8"/>
        <v/>
      </c>
      <c r="P31" s="423" t="str">
        <f t="shared" si="2"/>
        <v/>
      </c>
      <c r="Q31" s="470"/>
      <c r="R31" s="98" t="str">
        <f t="shared" si="9"/>
        <v/>
      </c>
      <c r="S31" s="50"/>
      <c r="T31" s="421" t="str">
        <f>IF(F31="","",'Quote Sheet'!$M$55/Appendix!$F$33)</f>
        <v/>
      </c>
      <c r="U31" s="422" t="str">
        <f t="shared" si="3"/>
        <v/>
      </c>
      <c r="V31" s="422" t="str">
        <f t="shared" si="4"/>
        <v/>
      </c>
      <c r="W31" s="446" t="str">
        <f t="shared" si="10"/>
        <v/>
      </c>
      <c r="X31" s="423" t="str">
        <f t="shared" si="5"/>
        <v/>
      </c>
      <c r="Y31" s="470"/>
      <c r="Z31" s="98" t="str">
        <f t="shared" si="6"/>
        <v/>
      </c>
      <c r="AA31" s="51"/>
      <c r="AB31" s="421" t="str">
        <f>IF(F31="", "",'Quote Sheet'!$O$55/Appendix!$F$33)</f>
        <v/>
      </c>
      <c r="AC31" s="422" t="str">
        <f t="shared" si="11"/>
        <v/>
      </c>
      <c r="AD31" s="422" t="str">
        <f t="shared" si="12"/>
        <v/>
      </c>
      <c r="AE31" s="444" t="str">
        <f t="shared" si="13"/>
        <v/>
      </c>
      <c r="AF31" s="423" t="str">
        <f t="shared" si="14"/>
        <v/>
      </c>
      <c r="AG31" s="470"/>
      <c r="AH31" s="98" t="str">
        <f t="shared" si="7"/>
        <v/>
      </c>
      <c r="AI31" s="45"/>
    </row>
    <row r="32" spans="1:35" s="37" customFormat="1" ht="30.75" customHeight="1" thickBot="1">
      <c r="A32" s="48">
        <v>21</v>
      </c>
      <c r="B32" s="796"/>
      <c r="C32" s="797"/>
      <c r="D32" s="474"/>
      <c r="E32" s="475"/>
      <c r="F32" s="476"/>
      <c r="G32" s="469"/>
      <c r="H32" s="418" t="str">
        <f>IF(F32="","",'Quote Sheet'!$N$17)</f>
        <v/>
      </c>
      <c r="I32" s="419" t="str">
        <f>IF(F32="","",'Quote Sheet'!$N$18)</f>
        <v/>
      </c>
      <c r="J32" s="420" t="str">
        <f>IF(F32="","",(G32*I32)+('Quote Sheet'!$K$54)+(Duty!$F$9)/Appendix!$F$33)</f>
        <v/>
      </c>
      <c r="K32" s="50"/>
      <c r="L32" s="421" t="str">
        <f>IF(F32="","",'Quote Sheet'!$K$55/Appendix!$F$33)</f>
        <v/>
      </c>
      <c r="M32" s="422" t="str">
        <f t="shared" si="15"/>
        <v/>
      </c>
      <c r="N32" s="422" t="str">
        <f t="shared" si="16"/>
        <v/>
      </c>
      <c r="O32" s="444" t="str">
        <f t="shared" si="8"/>
        <v/>
      </c>
      <c r="P32" s="423" t="str">
        <f t="shared" si="2"/>
        <v/>
      </c>
      <c r="Q32" s="470"/>
      <c r="R32" s="98" t="str">
        <f t="shared" si="9"/>
        <v/>
      </c>
      <c r="S32" s="50"/>
      <c r="T32" s="421" t="str">
        <f>IF(F32="","",'Quote Sheet'!$M$55/Appendix!$F$33)</f>
        <v/>
      </c>
      <c r="U32" s="422" t="str">
        <f t="shared" si="3"/>
        <v/>
      </c>
      <c r="V32" s="422" t="str">
        <f t="shared" si="4"/>
        <v/>
      </c>
      <c r="W32" s="446" t="str">
        <f t="shared" si="10"/>
        <v/>
      </c>
      <c r="X32" s="423" t="str">
        <f t="shared" si="5"/>
        <v/>
      </c>
      <c r="Y32" s="470"/>
      <c r="Z32" s="98" t="str">
        <f t="shared" si="6"/>
        <v/>
      </c>
      <c r="AA32" s="51"/>
      <c r="AB32" s="421" t="str">
        <f>IF(F32="", "",'Quote Sheet'!$O$55/Appendix!$F$33)</f>
        <v/>
      </c>
      <c r="AC32" s="422" t="str">
        <f t="shared" si="11"/>
        <v/>
      </c>
      <c r="AD32" s="422" t="str">
        <f t="shared" si="12"/>
        <v/>
      </c>
      <c r="AE32" s="444" t="str">
        <f t="shared" si="13"/>
        <v/>
      </c>
      <c r="AF32" s="423" t="str">
        <f t="shared" si="14"/>
        <v/>
      </c>
      <c r="AG32" s="470"/>
      <c r="AH32" s="98" t="str">
        <f t="shared" si="7"/>
        <v/>
      </c>
      <c r="AI32" s="45"/>
    </row>
    <row r="33" spans="1:35" s="37" customFormat="1" ht="15" customHeight="1" thickBot="1">
      <c r="A33" s="48"/>
      <c r="B33" s="48"/>
      <c r="C33" s="48"/>
      <c r="D33" s="48"/>
      <c r="E33" s="52"/>
      <c r="F33" s="97">
        <f>SUM(F12:F32)</f>
        <v>0</v>
      </c>
      <c r="G33" s="55">
        <f>SUMPRODUCT(F12:F32,G12:G32)</f>
        <v>0</v>
      </c>
      <c r="H33" s="53"/>
      <c r="I33" s="53"/>
      <c r="J33" s="76">
        <f>SUMPRODUCT(F12:F32,J12:J32)</f>
        <v>0</v>
      </c>
      <c r="K33" s="51"/>
      <c r="L33" s="424">
        <f>SUMPRODUCT(F12:F32,L12:L32)</f>
        <v>0</v>
      </c>
      <c r="M33" s="54"/>
      <c r="N33" s="54"/>
      <c r="O33" s="444">
        <f>SUMPRODUCT(F12:F32,O12:O32)</f>
        <v>0</v>
      </c>
      <c r="P33" s="73"/>
      <c r="Q33" s="430">
        <f>SUMPRODUCT(F12:F32,Q12:Q32)</f>
        <v>0</v>
      </c>
      <c r="R33" s="44"/>
      <c r="S33" s="51"/>
      <c r="T33" s="424">
        <f>SUMPRODUCT(F12:F32,T12:T32)</f>
        <v>0</v>
      </c>
      <c r="U33" s="54"/>
      <c r="V33" s="54"/>
      <c r="W33" s="446">
        <f>SUMPRODUCT(F12:F32,W12:W32)</f>
        <v>0</v>
      </c>
      <c r="X33" s="73"/>
      <c r="Y33" s="431">
        <f>SUMPRODUCT(F12:F32,Y12:Y32)</f>
        <v>0</v>
      </c>
      <c r="Z33" s="44"/>
      <c r="AA33" s="51"/>
      <c r="AB33" s="425">
        <f>SUMPRODUCT(F12:F32,AB12:AB32)</f>
        <v>0</v>
      </c>
      <c r="AC33" s="54"/>
      <c r="AD33" s="54"/>
      <c r="AE33" s="444">
        <f>SUMPRODUCT(F12:F32,AE12:AE32)</f>
        <v>0</v>
      </c>
      <c r="AF33" s="73"/>
      <c r="AG33" s="430">
        <f>SUMPRODUCT(F12:F32,AG12:AG32)</f>
        <v>0</v>
      </c>
      <c r="AH33" s="44"/>
      <c r="AI33" s="45"/>
    </row>
    <row r="34" spans="1:35" s="37" customFormat="1" ht="15" customHeight="1">
      <c r="A34" s="48"/>
      <c r="B34" s="48"/>
      <c r="C34" s="48"/>
      <c r="D34" s="48"/>
      <c r="E34" s="52"/>
      <c r="F34" s="56"/>
      <c r="G34" s="53"/>
      <c r="H34" s="53"/>
      <c r="I34" s="53"/>
      <c r="J34" s="54"/>
      <c r="K34" s="51"/>
      <c r="L34" s="54"/>
      <c r="M34" s="54"/>
      <c r="N34" s="54"/>
      <c r="O34" s="445"/>
      <c r="P34" s="74"/>
      <c r="R34" s="44"/>
      <c r="S34" s="51"/>
      <c r="T34" s="54"/>
      <c r="U34" s="54"/>
      <c r="V34" s="54"/>
      <c r="W34" s="447"/>
      <c r="X34" s="74"/>
      <c r="Y34" s="44"/>
      <c r="Z34" s="44"/>
      <c r="AA34" s="51"/>
      <c r="AB34" s="54"/>
      <c r="AC34" s="54"/>
      <c r="AD34" s="54"/>
      <c r="AE34" s="445"/>
      <c r="AF34" s="74"/>
      <c r="AG34" s="44"/>
      <c r="AH34" s="44"/>
      <c r="AI34" s="45"/>
    </row>
    <row r="35" spans="1:35" s="38" customFormat="1" ht="15" customHeight="1">
      <c r="A35" s="57"/>
      <c r="B35" s="798"/>
      <c r="C35" s="799"/>
      <c r="D35" s="37"/>
      <c r="E35" s="794" t="s">
        <v>741</v>
      </c>
      <c r="F35" s="795"/>
      <c r="G35" s="58">
        <f>'Quote Sheet'!K52</f>
        <v>0</v>
      </c>
      <c r="H35" s="58"/>
      <c r="I35" s="58"/>
      <c r="J35" s="59">
        <f>'Quote Sheet'!K53+'Quote Sheet'!K54</f>
        <v>0</v>
      </c>
      <c r="K35" s="48"/>
      <c r="L35" s="59" t="e">
        <f>'Quote Sheet'!K55</f>
        <v>#VALUE!</v>
      </c>
      <c r="M35" s="59">
        <f>'Quote Sheet'!K56</f>
        <v>0</v>
      </c>
      <c r="N35" s="59">
        <f>'Quote Sheet'!K57</f>
        <v>0</v>
      </c>
      <c r="O35" s="444">
        <f>SUMPRODUCT(F12:F32,O12:O32)</f>
        <v>0</v>
      </c>
      <c r="P35" s="74"/>
      <c r="Q35" s="37"/>
      <c r="R35" s="44"/>
      <c r="S35" s="48"/>
      <c r="T35" s="59" t="e">
        <f>'Quote Sheet'!M55</f>
        <v>#VALUE!</v>
      </c>
      <c r="U35" s="59">
        <f>'Quote Sheet'!M56</f>
        <v>0</v>
      </c>
      <c r="V35" s="59">
        <f>'Quote Sheet'!M57</f>
        <v>0</v>
      </c>
      <c r="W35" s="446">
        <f>SUMPRODUCT(F12:F32,W12:W32)</f>
        <v>0</v>
      </c>
      <c r="X35" s="74"/>
      <c r="Y35" s="44"/>
      <c r="Z35" s="44"/>
      <c r="AA35" s="51"/>
      <c r="AB35" s="59" t="e">
        <f>'Quote Sheet'!O55</f>
        <v>#VALUE!</v>
      </c>
      <c r="AC35" s="59">
        <f>'Quote Sheet'!O56</f>
        <v>0</v>
      </c>
      <c r="AD35" s="59">
        <f>'Quote Sheet'!O57</f>
        <v>0</v>
      </c>
      <c r="AE35" s="444">
        <f>SUMPRODUCT(F12:F32,AE12:AE32)</f>
        <v>0</v>
      </c>
      <c r="AF35" s="74"/>
      <c r="AG35" s="44"/>
      <c r="AH35" s="44"/>
      <c r="AI35" s="45"/>
    </row>
    <row r="36" spans="1:35" ht="15" customHeight="1">
      <c r="AA36" s="6"/>
    </row>
    <row r="37" spans="1:35" ht="15" customHeight="1">
      <c r="R37" s="4"/>
      <c r="S37" s="4"/>
      <c r="T37" s="4"/>
      <c r="U37" s="4"/>
      <c r="V37" s="4"/>
      <c r="W37" s="4"/>
      <c r="X37" s="69"/>
      <c r="Y37" s="4"/>
      <c r="Z37" s="4"/>
      <c r="AA37" s="4"/>
      <c r="AB37" s="4"/>
      <c r="AC37" s="4"/>
      <c r="AD37" s="4"/>
      <c r="AE37" s="4"/>
      <c r="AF37" s="69"/>
      <c r="AG37" s="4"/>
      <c r="AH37" s="4"/>
      <c r="AI37" s="4"/>
    </row>
  </sheetData>
  <sheetProtection selectLockedCells="1"/>
  <mergeCells count="54">
    <mergeCell ref="B21:C21"/>
    <mergeCell ref="E35:F35"/>
    <mergeCell ref="B32:C32"/>
    <mergeCell ref="B22:C22"/>
    <mergeCell ref="B23:C23"/>
    <mergeCell ref="B27:C27"/>
    <mergeCell ref="B28:C28"/>
    <mergeCell ref="B29:C29"/>
    <mergeCell ref="B30:C30"/>
    <mergeCell ref="B31:C31"/>
    <mergeCell ref="B24:C24"/>
    <mergeCell ref="B25:C25"/>
    <mergeCell ref="B26:C26"/>
    <mergeCell ref="B35:C35"/>
    <mergeCell ref="E4:F4"/>
    <mergeCell ref="E5:F5"/>
    <mergeCell ref="E6:F6"/>
    <mergeCell ref="B10:C11"/>
    <mergeCell ref="E10:E11"/>
    <mergeCell ref="F10:F11"/>
    <mergeCell ref="E7:F7"/>
    <mergeCell ref="E8:F8"/>
    <mergeCell ref="A4:B4"/>
    <mergeCell ref="A5:B5"/>
    <mergeCell ref="D10:D11"/>
    <mergeCell ref="B20:C20"/>
    <mergeCell ref="B12:C12"/>
    <mergeCell ref="B13:C13"/>
    <mergeCell ref="B14:C14"/>
    <mergeCell ref="Z10:Z11"/>
    <mergeCell ref="B15:C15"/>
    <mergeCell ref="B16:C16"/>
    <mergeCell ref="B17:C17"/>
    <mergeCell ref="B18:C18"/>
    <mergeCell ref="B19:C19"/>
    <mergeCell ref="O10:O11"/>
    <mergeCell ref="T10:T11"/>
    <mergeCell ref="W10:W11"/>
    <mergeCell ref="Q10:Q11"/>
    <mergeCell ref="Y10:Y11"/>
    <mergeCell ref="R10:R11"/>
    <mergeCell ref="AF5:AG5"/>
    <mergeCell ref="AB9:AH9"/>
    <mergeCell ref="AB10:AB11"/>
    <mergeCell ref="AE10:AE11"/>
    <mergeCell ref="AG10:AG11"/>
    <mergeCell ref="AH10:AH11"/>
    <mergeCell ref="X5:Y5"/>
    <mergeCell ref="G10:G11"/>
    <mergeCell ref="J10:J11"/>
    <mergeCell ref="L9:R9"/>
    <mergeCell ref="T9:Z9"/>
    <mergeCell ref="L10:L11"/>
    <mergeCell ref="L5:N5"/>
  </mergeCells>
  <phoneticPr fontId="34" type="noConversion"/>
  <pageMargins left="0.25" right="0.25" top="0.75" bottom="0.75" header="0.3" footer="0.3"/>
  <pageSetup scale="54" fitToHeight="0" orientation="landscape"/>
  <headerFooter>
    <oddHeader xml:space="preserve">&amp;RPrinted on &amp;D </oddHeader>
    <oddFooter>&amp;R&amp;F&amp;A</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74"/>
  <sheetViews>
    <sheetView zoomScale="85" zoomScaleNormal="85" workbookViewId="0">
      <selection sqref="A1:N1"/>
    </sheetView>
  </sheetViews>
  <sheetFormatPr defaultColWidth="8.7109375" defaultRowHeight="15"/>
  <cols>
    <col min="1" max="1" width="12.7109375" customWidth="1"/>
    <col min="2" max="4" width="9.7109375" style="36" customWidth="1"/>
    <col min="5" max="5" width="3.7109375" customWidth="1"/>
    <col min="6" max="6" width="12.7109375" customWidth="1"/>
    <col min="7" max="9" width="9.7109375" style="36" customWidth="1"/>
    <col min="10" max="10" width="3.7109375" customWidth="1"/>
    <col min="11" max="11" width="12.7109375" customWidth="1"/>
    <col min="12" max="14" width="9.7109375" style="36" customWidth="1"/>
  </cols>
  <sheetData>
    <row r="1" spans="1:14" ht="34.15" customHeight="1">
      <c r="A1" s="810" t="s">
        <v>742</v>
      </c>
      <c r="B1" s="810"/>
      <c r="C1" s="810"/>
      <c r="D1" s="810"/>
      <c r="E1" s="810"/>
      <c r="F1" s="810"/>
      <c r="G1" s="810"/>
      <c r="H1" s="810"/>
      <c r="I1" s="810"/>
      <c r="J1" s="810"/>
      <c r="K1" s="810"/>
      <c r="L1" s="810"/>
      <c r="M1" s="810"/>
      <c r="N1" s="810"/>
    </row>
    <row r="2" spans="1:14" ht="15" customHeight="1" thickBot="1">
      <c r="A2" s="16"/>
      <c r="B2" s="60"/>
      <c r="C2" s="60"/>
      <c r="D2" s="60"/>
      <c r="E2" s="15"/>
      <c r="F2" s="16"/>
      <c r="G2" s="20"/>
      <c r="H2" s="20"/>
      <c r="I2" s="20"/>
      <c r="J2" s="20"/>
      <c r="K2" s="20"/>
      <c r="L2" s="20"/>
      <c r="M2" s="20"/>
      <c r="N2" s="20"/>
    </row>
    <row r="3" spans="1:14">
      <c r="A3" s="201" t="s">
        <v>743</v>
      </c>
      <c r="B3" s="202" t="s">
        <v>744</v>
      </c>
      <c r="C3" s="203">
        <f ca="1">TODAY()</f>
        <v>46212</v>
      </c>
      <c r="D3" s="204"/>
      <c r="E3" s="25"/>
      <c r="F3" s="201" t="s">
        <v>743</v>
      </c>
      <c r="G3" s="202" t="s">
        <v>744</v>
      </c>
      <c r="H3" s="203">
        <f ca="1">TODAY()</f>
        <v>46212</v>
      </c>
      <c r="I3" s="204"/>
      <c r="J3" s="25"/>
      <c r="K3" s="201" t="s">
        <v>743</v>
      </c>
      <c r="L3" s="202" t="s">
        <v>744</v>
      </c>
      <c r="M3" s="203">
        <f ca="1">TODAY()</f>
        <v>46212</v>
      </c>
      <c r="N3" s="204"/>
    </row>
    <row r="4" spans="1:14">
      <c r="A4" s="205" t="s">
        <v>745</v>
      </c>
      <c r="B4" s="806">
        <f>$B$51</f>
        <v>0</v>
      </c>
      <c r="C4" s="806"/>
      <c r="D4" s="807"/>
      <c r="E4" s="19"/>
      <c r="F4" s="205" t="s">
        <v>745</v>
      </c>
      <c r="G4" s="806">
        <f>$B$51</f>
        <v>0</v>
      </c>
      <c r="H4" s="806"/>
      <c r="I4" s="807"/>
      <c r="J4" s="26"/>
      <c r="K4" s="205" t="s">
        <v>745</v>
      </c>
      <c r="L4" s="806">
        <f>$B$51</f>
        <v>0</v>
      </c>
      <c r="M4" s="806"/>
      <c r="N4" s="807"/>
    </row>
    <row r="5" spans="1:14">
      <c r="A5" s="205" t="s">
        <v>746</v>
      </c>
      <c r="B5" s="806">
        <f>B52</f>
        <v>0</v>
      </c>
      <c r="C5" s="806"/>
      <c r="D5" s="807"/>
      <c r="E5" s="19"/>
      <c r="F5" s="205" t="s">
        <v>746</v>
      </c>
      <c r="G5" s="806">
        <f>B5</f>
        <v>0</v>
      </c>
      <c r="H5" s="806"/>
      <c r="I5" s="807"/>
      <c r="J5" s="26"/>
      <c r="K5" s="205" t="s">
        <v>746</v>
      </c>
      <c r="L5" s="806">
        <f>B5</f>
        <v>0</v>
      </c>
      <c r="M5" s="806"/>
      <c r="N5" s="807"/>
    </row>
    <row r="6" spans="1:14">
      <c r="A6" s="205" t="s">
        <v>747</v>
      </c>
      <c r="B6" s="808">
        <f>$B$53</f>
        <v>0</v>
      </c>
      <c r="C6" s="808"/>
      <c r="D6" s="809"/>
      <c r="E6" s="19"/>
      <c r="F6" s="205" t="s">
        <v>747</v>
      </c>
      <c r="G6" s="808">
        <f>$B$53</f>
        <v>0</v>
      </c>
      <c r="H6" s="808"/>
      <c r="I6" s="809"/>
      <c r="J6" s="19"/>
      <c r="K6" s="205" t="s">
        <v>747</v>
      </c>
      <c r="L6" s="808">
        <f>$B$53</f>
        <v>0</v>
      </c>
      <c r="M6" s="808"/>
      <c r="N6" s="809"/>
    </row>
    <row r="7" spans="1:14">
      <c r="A7" s="205" t="s">
        <v>748</v>
      </c>
      <c r="B7" s="804" t="str">
        <f>$B$54</f>
        <v>Ningbo</v>
      </c>
      <c r="C7" s="804"/>
      <c r="D7" s="805"/>
      <c r="E7" s="19"/>
      <c r="F7" s="205" t="s">
        <v>748</v>
      </c>
      <c r="G7" s="804" t="str">
        <f>$B$54</f>
        <v>Ningbo</v>
      </c>
      <c r="H7" s="804"/>
      <c r="I7" s="805"/>
      <c r="J7" s="19"/>
      <c r="K7" s="205" t="s">
        <v>748</v>
      </c>
      <c r="L7" s="804" t="str">
        <f>$B$54</f>
        <v>Ningbo</v>
      </c>
      <c r="M7" s="804"/>
      <c r="N7" s="805"/>
    </row>
    <row r="8" spans="1:14">
      <c r="A8" s="206" t="s">
        <v>749</v>
      </c>
      <c r="B8" s="804">
        <f>'Quote Sheet'!$L$10</f>
        <v>0</v>
      </c>
      <c r="C8" s="804"/>
      <c r="D8" s="805"/>
      <c r="E8" s="19"/>
      <c r="F8" s="206" t="s">
        <v>749</v>
      </c>
      <c r="G8" s="804">
        <f>'Quote Sheet'!$L$10</f>
        <v>0</v>
      </c>
      <c r="H8" s="804"/>
      <c r="I8" s="805"/>
      <c r="J8" s="19"/>
      <c r="K8" s="206" t="s">
        <v>749</v>
      </c>
      <c r="L8" s="804">
        <f>'Quote Sheet'!$L$10</f>
        <v>0</v>
      </c>
      <c r="M8" s="804"/>
      <c r="N8" s="805"/>
    </row>
    <row r="9" spans="1:14">
      <c r="A9" s="205" t="s">
        <v>750</v>
      </c>
      <c r="B9" s="804">
        <f>'Quote Sheet'!$B$18</f>
        <v>0</v>
      </c>
      <c r="C9" s="804"/>
      <c r="D9" s="805"/>
      <c r="E9" s="19"/>
      <c r="F9" s="205" t="s">
        <v>750</v>
      </c>
      <c r="G9" s="804">
        <f>'Quote Sheet'!$B$18</f>
        <v>0</v>
      </c>
      <c r="H9" s="804"/>
      <c r="I9" s="805"/>
      <c r="J9" s="19"/>
      <c r="K9" s="205" t="s">
        <v>750</v>
      </c>
      <c r="L9" s="804">
        <f>'Quote Sheet'!$B$18</f>
        <v>0</v>
      </c>
      <c r="M9" s="804"/>
      <c r="N9" s="805"/>
    </row>
    <row r="10" spans="1:14">
      <c r="A10" s="206" t="s">
        <v>751</v>
      </c>
      <c r="B10" s="804">
        <f>'Quote Sheet'!$B$19</f>
        <v>0</v>
      </c>
      <c r="C10" s="804"/>
      <c r="D10" s="805"/>
      <c r="E10" s="19"/>
      <c r="F10" s="206" t="s">
        <v>751</v>
      </c>
      <c r="G10" s="804">
        <f>'Quote Sheet'!$B$19</f>
        <v>0</v>
      </c>
      <c r="H10" s="804"/>
      <c r="I10" s="805"/>
      <c r="J10" s="19"/>
      <c r="K10" s="206" t="s">
        <v>751</v>
      </c>
      <c r="L10" s="804">
        <f>'Quote Sheet'!$B$19</f>
        <v>0</v>
      </c>
      <c r="M10" s="804"/>
      <c r="N10" s="805"/>
    </row>
    <row r="11" spans="1:14">
      <c r="A11" s="205" t="s">
        <v>752</v>
      </c>
      <c r="B11" s="804">
        <f>$B$58</f>
        <v>0</v>
      </c>
      <c r="C11" s="804"/>
      <c r="D11" s="805"/>
      <c r="E11" s="19"/>
      <c r="F11" s="205" t="s">
        <v>752</v>
      </c>
      <c r="G11" s="804">
        <f>$B$58</f>
        <v>0</v>
      </c>
      <c r="H11" s="804"/>
      <c r="I11" s="805"/>
      <c r="J11" s="19"/>
      <c r="K11" s="205" t="s">
        <v>752</v>
      </c>
      <c r="L11" s="804">
        <f>$B$58</f>
        <v>0</v>
      </c>
      <c r="M11" s="804"/>
      <c r="N11" s="805"/>
    </row>
    <row r="12" spans="1:14">
      <c r="A12" s="205" t="s">
        <v>753</v>
      </c>
      <c r="B12" s="800">
        <f>'Quote Sheet'!$G$47</f>
        <v>0</v>
      </c>
      <c r="C12" s="800"/>
      <c r="D12" s="801"/>
      <c r="E12" s="21"/>
      <c r="F12" s="205" t="str">
        <f>$A$59</f>
        <v>CASE GTIN (14)</v>
      </c>
      <c r="G12" s="800">
        <f>'Quote Sheet'!$G$47</f>
        <v>0</v>
      </c>
      <c r="H12" s="800"/>
      <c r="I12" s="801"/>
      <c r="J12" s="21"/>
      <c r="K12" s="205" t="str">
        <f>$A$59</f>
        <v>CASE GTIN (14)</v>
      </c>
      <c r="L12" s="800">
        <f>'Quote Sheet'!$G$47</f>
        <v>0</v>
      </c>
      <c r="M12" s="800"/>
      <c r="N12" s="801"/>
    </row>
    <row r="13" spans="1:14">
      <c r="A13" s="205" t="s">
        <v>754</v>
      </c>
      <c r="B13" s="802">
        <f>'Quote Sheet'!B52:C52</f>
        <v>0</v>
      </c>
      <c r="C13" s="802"/>
      <c r="D13" s="803"/>
      <c r="E13" s="34"/>
      <c r="F13" s="205" t="s">
        <v>754</v>
      </c>
      <c r="G13" s="802">
        <f>'Quote Sheet'!B56</f>
        <v>0</v>
      </c>
      <c r="H13" s="802"/>
      <c r="I13" s="803"/>
      <c r="J13" s="34"/>
      <c r="K13" s="205" t="s">
        <v>754</v>
      </c>
      <c r="L13" s="802">
        <f>'Quote Sheet'!B60</f>
        <v>0</v>
      </c>
      <c r="M13" s="802"/>
      <c r="N13" s="803"/>
    </row>
    <row r="14" spans="1:14">
      <c r="A14" s="205" t="s">
        <v>755</v>
      </c>
      <c r="B14" s="800">
        <f>'Quote Sheet'!B53</f>
        <v>0</v>
      </c>
      <c r="C14" s="800"/>
      <c r="D14" s="801"/>
      <c r="E14" s="19"/>
      <c r="F14" s="205" t="s">
        <v>755</v>
      </c>
      <c r="G14" s="800">
        <f>'Quote Sheet'!B57</f>
        <v>0</v>
      </c>
      <c r="H14" s="800"/>
      <c r="I14" s="801"/>
      <c r="J14" s="19"/>
      <c r="K14" s="205" t="s">
        <v>755</v>
      </c>
      <c r="L14" s="800">
        <f>'Quote Sheet'!B61</f>
        <v>0</v>
      </c>
      <c r="M14" s="800"/>
      <c r="N14" s="801"/>
    </row>
    <row r="15" spans="1:14">
      <c r="A15" s="206"/>
      <c r="B15" s="21" t="s">
        <v>98</v>
      </c>
      <c r="C15" s="21" t="s">
        <v>99</v>
      </c>
      <c r="D15" s="222" t="s">
        <v>100</v>
      </c>
      <c r="E15" s="19"/>
      <c r="F15" s="206"/>
      <c r="G15" s="21" t="s">
        <v>98</v>
      </c>
      <c r="H15" s="21" t="s">
        <v>99</v>
      </c>
      <c r="I15" s="222" t="s">
        <v>100</v>
      </c>
      <c r="J15" s="19"/>
      <c r="K15" s="206"/>
      <c r="L15" s="21" t="s">
        <v>98</v>
      </c>
      <c r="M15" s="21" t="s">
        <v>99</v>
      </c>
      <c r="N15" s="222" t="s">
        <v>100</v>
      </c>
    </row>
    <row r="16" spans="1:14">
      <c r="A16" s="205" t="s">
        <v>756</v>
      </c>
      <c r="B16" s="32">
        <f>'Quote Sheet'!$K$52</f>
        <v>0</v>
      </c>
      <c r="C16" s="33">
        <f>'Quote Sheet'!$M$52</f>
        <v>0</v>
      </c>
      <c r="D16" s="208">
        <f>'Quote Sheet'!$O$52</f>
        <v>0</v>
      </c>
      <c r="E16" s="22"/>
      <c r="F16" s="205" t="s">
        <v>756</v>
      </c>
      <c r="G16" s="32">
        <f>'Quote Sheet'!$K$52</f>
        <v>0</v>
      </c>
      <c r="H16" s="33">
        <f>'Quote Sheet'!$M$52</f>
        <v>0</v>
      </c>
      <c r="I16" s="208">
        <f>'Quote Sheet'!$O$52</f>
        <v>0</v>
      </c>
      <c r="J16" s="22"/>
      <c r="K16" s="205" t="s">
        <v>756</v>
      </c>
      <c r="L16" s="32">
        <f>'Quote Sheet'!$K$52</f>
        <v>0</v>
      </c>
      <c r="M16" s="33">
        <f>'Quote Sheet'!$M$52</f>
        <v>0</v>
      </c>
      <c r="N16" s="208">
        <f>'Quote Sheet'!$O$52</f>
        <v>0</v>
      </c>
    </row>
    <row r="17" spans="1:14">
      <c r="A17" s="205" t="s">
        <v>757</v>
      </c>
      <c r="B17" s="32" t="e">
        <f>'Quote Sheet'!$K$58</f>
        <v>#VALUE!</v>
      </c>
      <c r="C17" s="33" t="e">
        <f>'Quote Sheet'!$M$58</f>
        <v>#VALUE!</v>
      </c>
      <c r="D17" s="208" t="e">
        <f>'Quote Sheet'!$O$58</f>
        <v>#VALUE!</v>
      </c>
      <c r="E17" s="22"/>
      <c r="F17" s="205" t="s">
        <v>757</v>
      </c>
      <c r="G17" s="32" t="e">
        <f>'Quote Sheet'!$K$58</f>
        <v>#VALUE!</v>
      </c>
      <c r="H17" s="33" t="e">
        <f>'Quote Sheet'!$M$58</f>
        <v>#VALUE!</v>
      </c>
      <c r="I17" s="208" t="e">
        <f>'Quote Sheet'!$O$58</f>
        <v>#VALUE!</v>
      </c>
      <c r="J17" s="22"/>
      <c r="K17" s="205" t="s">
        <v>757</v>
      </c>
      <c r="L17" s="32" t="e">
        <f>'Quote Sheet'!$K$58</f>
        <v>#VALUE!</v>
      </c>
      <c r="M17" s="33" t="e">
        <f>'Quote Sheet'!$M$58</f>
        <v>#VALUE!</v>
      </c>
      <c r="N17" s="208" t="e">
        <f>'Quote Sheet'!$O$58</f>
        <v>#VALUE!</v>
      </c>
    </row>
    <row r="18" spans="1:14">
      <c r="A18" s="205" t="s">
        <v>758</v>
      </c>
      <c r="B18" s="32" t="str">
        <f>'Quote Sheet'!$K$59</f>
        <v/>
      </c>
      <c r="C18" s="33" t="str">
        <f>'Quote Sheet'!$M$59</f>
        <v/>
      </c>
      <c r="D18" s="208" t="str">
        <f>'Quote Sheet'!$O$59</f>
        <v/>
      </c>
      <c r="E18" s="23"/>
      <c r="F18" s="205" t="s">
        <v>758</v>
      </c>
      <c r="G18" s="32" t="str">
        <f>'Quote Sheet'!$K$59</f>
        <v/>
      </c>
      <c r="H18" s="33" t="str">
        <f>'Quote Sheet'!$M$59</f>
        <v/>
      </c>
      <c r="I18" s="208" t="str">
        <f>'Quote Sheet'!$O$59</f>
        <v/>
      </c>
      <c r="J18" s="23"/>
      <c r="K18" s="205" t="s">
        <v>758</v>
      </c>
      <c r="L18" s="32" t="str">
        <f>'Quote Sheet'!$K$59</f>
        <v/>
      </c>
      <c r="M18" s="33" t="str">
        <f>'Quote Sheet'!$M$59</f>
        <v/>
      </c>
      <c r="N18" s="208" t="str">
        <f>'Quote Sheet'!$O$59</f>
        <v/>
      </c>
    </row>
    <row r="19" spans="1:14">
      <c r="A19" s="205" t="s">
        <v>759</v>
      </c>
      <c r="B19" s="804">
        <f>'Quote Sheet'!$G$59</f>
        <v>0</v>
      </c>
      <c r="C19" s="804"/>
      <c r="D19" s="805"/>
      <c r="E19" s="21"/>
      <c r="F19" s="205" t="s">
        <v>759</v>
      </c>
      <c r="G19" s="804">
        <f>'Quote Sheet'!$G$59</f>
        <v>0</v>
      </c>
      <c r="H19" s="804"/>
      <c r="I19" s="805"/>
      <c r="J19" s="21"/>
      <c r="K19" s="205" t="s">
        <v>759</v>
      </c>
      <c r="L19" s="804">
        <f>'Quote Sheet'!$G$59</f>
        <v>0</v>
      </c>
      <c r="M19" s="804"/>
      <c r="N19" s="805"/>
    </row>
    <row r="20" spans="1:14">
      <c r="A20" s="205" t="str">
        <f>$A$69</f>
        <v>SELL UNIT/INNER:</v>
      </c>
      <c r="B20" s="804">
        <f>'Quote Sheet'!$F$55</f>
        <v>0</v>
      </c>
      <c r="C20" s="804"/>
      <c r="D20" s="805"/>
      <c r="E20" s="21"/>
      <c r="F20" s="205" t="str">
        <f>$A$69</f>
        <v>SELL UNIT/INNER:</v>
      </c>
      <c r="G20" s="804">
        <f>'Quote Sheet'!$F$55</f>
        <v>0</v>
      </c>
      <c r="H20" s="804"/>
      <c r="I20" s="805"/>
      <c r="J20" s="21"/>
      <c r="K20" s="205" t="str">
        <f>$A$69</f>
        <v>SELL UNIT/INNER:</v>
      </c>
      <c r="L20" s="804">
        <f>'Quote Sheet'!$F$55</f>
        <v>0</v>
      </c>
      <c r="M20" s="804"/>
      <c r="N20" s="805"/>
    </row>
    <row r="21" spans="1:14">
      <c r="A21" s="205" t="str">
        <f>A70</f>
        <v>CASE PACK:</v>
      </c>
      <c r="B21" s="804">
        <f>'Quote Sheet'!$F$48</f>
        <v>0</v>
      </c>
      <c r="C21" s="804"/>
      <c r="D21" s="805"/>
      <c r="E21" s="21"/>
      <c r="F21" s="205" t="str">
        <f>A21</f>
        <v>CASE PACK:</v>
      </c>
      <c r="G21" s="804">
        <f>'Quote Sheet'!$F$48</f>
        <v>0</v>
      </c>
      <c r="H21" s="804"/>
      <c r="I21" s="805"/>
      <c r="J21" s="21"/>
      <c r="K21" s="205" t="str">
        <f>F21</f>
        <v>CASE PACK:</v>
      </c>
      <c r="L21" s="804">
        <f>'Quote Sheet'!$F$48</f>
        <v>0</v>
      </c>
      <c r="M21" s="804"/>
      <c r="N21" s="805"/>
    </row>
    <row r="22" spans="1:14" ht="15" customHeight="1">
      <c r="A22" s="205" t="s">
        <v>760</v>
      </c>
      <c r="B22" s="811">
        <f>$B$71</f>
        <v>0</v>
      </c>
      <c r="C22" s="811"/>
      <c r="D22" s="812"/>
      <c r="E22" s="21"/>
      <c r="F22" s="205" t="s">
        <v>760</v>
      </c>
      <c r="G22" s="811">
        <f>$B$71</f>
        <v>0</v>
      </c>
      <c r="H22" s="811"/>
      <c r="I22" s="812"/>
      <c r="J22" s="21"/>
      <c r="K22" s="205" t="s">
        <v>760</v>
      </c>
      <c r="L22" s="811">
        <f>$B$71</f>
        <v>0</v>
      </c>
      <c r="M22" s="811"/>
      <c r="N22" s="812"/>
    </row>
    <row r="23" spans="1:14">
      <c r="A23" s="205"/>
      <c r="B23" s="811"/>
      <c r="C23" s="811"/>
      <c r="D23" s="812"/>
      <c r="E23" s="21"/>
      <c r="F23" s="205"/>
      <c r="G23" s="811"/>
      <c r="H23" s="811"/>
      <c r="I23" s="812"/>
      <c r="J23" s="21"/>
      <c r="K23" s="205"/>
      <c r="L23" s="811"/>
      <c r="M23" s="811"/>
      <c r="N23" s="812"/>
    </row>
    <row r="24" spans="1:14" ht="15.75" thickBot="1">
      <c r="A24" s="223">
        <v>6.1</v>
      </c>
      <c r="B24" s="813"/>
      <c r="C24" s="813"/>
      <c r="D24" s="814"/>
      <c r="E24" s="16"/>
      <c r="F24" s="223">
        <v>6.2</v>
      </c>
      <c r="G24" s="813"/>
      <c r="H24" s="813"/>
      <c r="I24" s="814"/>
      <c r="J24" s="24"/>
      <c r="K24" s="223">
        <v>6.3</v>
      </c>
      <c r="L24" s="813"/>
      <c r="M24" s="813"/>
      <c r="N24" s="814"/>
    </row>
    <row r="25" spans="1:14" ht="15.75" thickBot="1">
      <c r="A25" s="16"/>
      <c r="B25" s="20"/>
      <c r="C25" s="20"/>
      <c r="D25" s="20"/>
      <c r="E25" s="25"/>
      <c r="F25" s="16"/>
      <c r="G25" s="20"/>
      <c r="H25" s="20"/>
      <c r="I25" s="61"/>
      <c r="J25" s="30"/>
      <c r="K25" s="16"/>
      <c r="L25" s="20"/>
      <c r="M25" s="20"/>
      <c r="N25" s="20"/>
    </row>
    <row r="26" spans="1:14">
      <c r="A26" s="201" t="s">
        <v>743</v>
      </c>
      <c r="B26" s="202" t="s">
        <v>744</v>
      </c>
      <c r="C26" s="203">
        <f ca="1">TODAY()</f>
        <v>46212</v>
      </c>
      <c r="D26" s="204"/>
      <c r="E26" s="25"/>
      <c r="F26" s="201" t="s">
        <v>743</v>
      </c>
      <c r="G26" s="202" t="s">
        <v>744</v>
      </c>
      <c r="H26" s="203">
        <f ca="1">TODAY()</f>
        <v>46212</v>
      </c>
      <c r="I26" s="204"/>
      <c r="J26" s="25"/>
      <c r="K26" s="201" t="s">
        <v>743</v>
      </c>
      <c r="L26" s="202" t="s">
        <v>744</v>
      </c>
      <c r="M26" s="203">
        <f ca="1">TODAY()</f>
        <v>46212</v>
      </c>
      <c r="N26" s="204"/>
    </row>
    <row r="27" spans="1:14">
      <c r="A27" s="205" t="s">
        <v>745</v>
      </c>
      <c r="B27" s="806">
        <f>$B$51</f>
        <v>0</v>
      </c>
      <c r="C27" s="806"/>
      <c r="D27" s="807"/>
      <c r="E27" s="19"/>
      <c r="F27" s="205" t="s">
        <v>745</v>
      </c>
      <c r="G27" s="806">
        <f>$B$51</f>
        <v>0</v>
      </c>
      <c r="H27" s="806"/>
      <c r="I27" s="807"/>
      <c r="J27" s="26"/>
      <c r="K27" s="205" t="s">
        <v>745</v>
      </c>
      <c r="L27" s="806">
        <f>$B$51</f>
        <v>0</v>
      </c>
      <c r="M27" s="806"/>
      <c r="N27" s="807"/>
    </row>
    <row r="28" spans="1:14">
      <c r="A28" s="205" t="s">
        <v>746</v>
      </c>
      <c r="B28" s="806">
        <f>B52</f>
        <v>0</v>
      </c>
      <c r="C28" s="806"/>
      <c r="D28" s="807"/>
      <c r="E28" s="19"/>
      <c r="F28" s="205" t="s">
        <v>746</v>
      </c>
      <c r="G28" s="806">
        <f>B28</f>
        <v>0</v>
      </c>
      <c r="H28" s="806"/>
      <c r="I28" s="807"/>
      <c r="J28" s="26"/>
      <c r="K28" s="205" t="s">
        <v>746</v>
      </c>
      <c r="L28" s="806">
        <f>B28</f>
        <v>0</v>
      </c>
      <c r="M28" s="806"/>
      <c r="N28" s="807"/>
    </row>
    <row r="29" spans="1:14">
      <c r="A29" s="205" t="s">
        <v>747</v>
      </c>
      <c r="B29" s="808">
        <f>$B$53</f>
        <v>0</v>
      </c>
      <c r="C29" s="808"/>
      <c r="D29" s="809"/>
      <c r="E29" s="19"/>
      <c r="F29" s="205" t="s">
        <v>747</v>
      </c>
      <c r="G29" s="808">
        <f>$B$53</f>
        <v>0</v>
      </c>
      <c r="H29" s="808"/>
      <c r="I29" s="809"/>
      <c r="J29" s="19"/>
      <c r="K29" s="205" t="s">
        <v>747</v>
      </c>
      <c r="L29" s="808">
        <f>$B$53</f>
        <v>0</v>
      </c>
      <c r="M29" s="808"/>
      <c r="N29" s="809"/>
    </row>
    <row r="30" spans="1:14">
      <c r="A30" s="205" t="s">
        <v>748</v>
      </c>
      <c r="B30" s="804" t="str">
        <f>$B$54</f>
        <v>Ningbo</v>
      </c>
      <c r="C30" s="804"/>
      <c r="D30" s="805"/>
      <c r="E30" s="19"/>
      <c r="F30" s="205" t="s">
        <v>748</v>
      </c>
      <c r="G30" s="804" t="str">
        <f>$B$54</f>
        <v>Ningbo</v>
      </c>
      <c r="H30" s="804"/>
      <c r="I30" s="805"/>
      <c r="J30" s="19"/>
      <c r="K30" s="205" t="s">
        <v>748</v>
      </c>
      <c r="L30" s="804" t="str">
        <f>$B$54</f>
        <v>Ningbo</v>
      </c>
      <c r="M30" s="804"/>
      <c r="N30" s="805"/>
    </row>
    <row r="31" spans="1:14">
      <c r="A31" s="206" t="s">
        <v>749</v>
      </c>
      <c r="B31" s="804">
        <f>'Quote Sheet'!$L$10</f>
        <v>0</v>
      </c>
      <c r="C31" s="804"/>
      <c r="D31" s="805"/>
      <c r="E31" s="19"/>
      <c r="F31" s="206" t="s">
        <v>749</v>
      </c>
      <c r="G31" s="804">
        <f>'Quote Sheet'!$L$10</f>
        <v>0</v>
      </c>
      <c r="H31" s="804"/>
      <c r="I31" s="805"/>
      <c r="J31" s="19"/>
      <c r="K31" s="206" t="s">
        <v>749</v>
      </c>
      <c r="L31" s="804">
        <f>'Quote Sheet'!$L$10</f>
        <v>0</v>
      </c>
      <c r="M31" s="804"/>
      <c r="N31" s="805"/>
    </row>
    <row r="32" spans="1:14">
      <c r="A32" s="205" t="s">
        <v>750</v>
      </c>
      <c r="B32" s="804">
        <f>'Quote Sheet'!$B$18</f>
        <v>0</v>
      </c>
      <c r="C32" s="804"/>
      <c r="D32" s="805"/>
      <c r="E32" s="19"/>
      <c r="F32" s="205" t="s">
        <v>750</v>
      </c>
      <c r="G32" s="804">
        <f>'Quote Sheet'!$B$18</f>
        <v>0</v>
      </c>
      <c r="H32" s="804"/>
      <c r="I32" s="805"/>
      <c r="J32" s="19"/>
      <c r="K32" s="205" t="s">
        <v>750</v>
      </c>
      <c r="L32" s="804">
        <f>$B$56</f>
        <v>0</v>
      </c>
      <c r="M32" s="804"/>
      <c r="N32" s="805"/>
    </row>
    <row r="33" spans="1:14">
      <c r="A33" s="206" t="s">
        <v>751</v>
      </c>
      <c r="B33" s="804">
        <f>'Quote Sheet'!$B$19</f>
        <v>0</v>
      </c>
      <c r="C33" s="804"/>
      <c r="D33" s="805"/>
      <c r="E33" s="19"/>
      <c r="F33" s="206" t="s">
        <v>751</v>
      </c>
      <c r="G33" s="804">
        <f>'Quote Sheet'!$B$19</f>
        <v>0</v>
      </c>
      <c r="H33" s="804"/>
      <c r="I33" s="805"/>
      <c r="J33" s="19"/>
      <c r="K33" s="206" t="s">
        <v>751</v>
      </c>
      <c r="L33" s="804">
        <f>'Quote Sheet'!$B$19</f>
        <v>0</v>
      </c>
      <c r="M33" s="804"/>
      <c r="N33" s="805"/>
    </row>
    <row r="34" spans="1:14">
      <c r="A34" s="205" t="s">
        <v>752</v>
      </c>
      <c r="B34" s="804">
        <f>$B$58</f>
        <v>0</v>
      </c>
      <c r="C34" s="804"/>
      <c r="D34" s="805"/>
      <c r="E34" s="19"/>
      <c r="F34" s="205" t="s">
        <v>752</v>
      </c>
      <c r="G34" s="804">
        <f>$B$58</f>
        <v>0</v>
      </c>
      <c r="H34" s="804"/>
      <c r="I34" s="805"/>
      <c r="J34" s="19"/>
      <c r="K34" s="205" t="s">
        <v>752</v>
      </c>
      <c r="L34" s="804">
        <f>$B$58</f>
        <v>0</v>
      </c>
      <c r="M34" s="804"/>
      <c r="N34" s="805"/>
    </row>
    <row r="35" spans="1:14">
      <c r="A35" s="205" t="s">
        <v>753</v>
      </c>
      <c r="B35" s="800">
        <f>'Quote Sheet'!$G$47</f>
        <v>0</v>
      </c>
      <c r="C35" s="800"/>
      <c r="D35" s="801"/>
      <c r="E35" s="21"/>
      <c r="F35" s="205" t="str">
        <f>$A$59</f>
        <v>CASE GTIN (14)</v>
      </c>
      <c r="G35" s="800">
        <f>'Quote Sheet'!$G$47</f>
        <v>0</v>
      </c>
      <c r="H35" s="800"/>
      <c r="I35" s="801"/>
      <c r="J35" s="21"/>
      <c r="K35" s="205" t="str">
        <f>$A$59</f>
        <v>CASE GTIN (14)</v>
      </c>
      <c r="L35" s="800">
        <f>'Quote Sheet'!$G$47</f>
        <v>0</v>
      </c>
      <c r="M35" s="800"/>
      <c r="N35" s="801"/>
    </row>
    <row r="36" spans="1:14">
      <c r="A36" s="205" t="s">
        <v>754</v>
      </c>
      <c r="B36" s="802">
        <f>'Quote Sheet'!B64:D64</f>
        <v>0</v>
      </c>
      <c r="C36" s="802"/>
      <c r="D36" s="803"/>
      <c r="E36" s="34"/>
      <c r="F36" s="205" t="s">
        <v>754</v>
      </c>
      <c r="G36" s="802">
        <f>'Quote Sheet'!B68</f>
        <v>0</v>
      </c>
      <c r="H36" s="802"/>
      <c r="I36" s="803"/>
      <c r="J36" s="34"/>
      <c r="K36" s="205" t="s">
        <v>754</v>
      </c>
      <c r="L36" s="802">
        <f>'Quote Sheet'!B72</f>
        <v>0</v>
      </c>
      <c r="M36" s="802"/>
      <c r="N36" s="803"/>
    </row>
    <row r="37" spans="1:14">
      <c r="A37" s="205" t="s">
        <v>755</v>
      </c>
      <c r="B37" s="800">
        <f>'Quote Sheet'!B65</f>
        <v>0</v>
      </c>
      <c r="C37" s="800"/>
      <c r="D37" s="801"/>
      <c r="E37" s="19"/>
      <c r="F37" s="205" t="s">
        <v>755</v>
      </c>
      <c r="G37" s="800">
        <f>'Quote Sheet'!B69</f>
        <v>0</v>
      </c>
      <c r="H37" s="800"/>
      <c r="I37" s="801"/>
      <c r="J37" s="19"/>
      <c r="K37" s="205" t="s">
        <v>755</v>
      </c>
      <c r="L37" s="800">
        <f>'Quote Sheet'!B73</f>
        <v>0</v>
      </c>
      <c r="M37" s="800"/>
      <c r="N37" s="801"/>
    </row>
    <row r="38" spans="1:14">
      <c r="A38" s="206"/>
      <c r="B38" s="21" t="s">
        <v>98</v>
      </c>
      <c r="C38" s="21" t="s">
        <v>99</v>
      </c>
      <c r="D38" s="222" t="s">
        <v>100</v>
      </c>
      <c r="E38" s="19"/>
      <c r="F38" s="206"/>
      <c r="G38" s="21" t="s">
        <v>98</v>
      </c>
      <c r="H38" s="21" t="s">
        <v>99</v>
      </c>
      <c r="I38" s="222" t="s">
        <v>100</v>
      </c>
      <c r="J38" s="19"/>
      <c r="K38" s="206"/>
      <c r="L38" s="21" t="s">
        <v>98</v>
      </c>
      <c r="M38" s="21" t="s">
        <v>99</v>
      </c>
      <c r="N38" s="222" t="s">
        <v>100</v>
      </c>
    </row>
    <row r="39" spans="1:14">
      <c r="A39" s="205" t="s">
        <v>756</v>
      </c>
      <c r="B39" s="32">
        <f>'Quote Sheet'!$K$52</f>
        <v>0</v>
      </c>
      <c r="C39" s="33">
        <f>'Quote Sheet'!$M$52</f>
        <v>0</v>
      </c>
      <c r="D39" s="208">
        <f>'Quote Sheet'!$O$52</f>
        <v>0</v>
      </c>
      <c r="E39" s="22"/>
      <c r="F39" s="205" t="s">
        <v>756</v>
      </c>
      <c r="G39" s="32">
        <f>'Quote Sheet'!$K$52</f>
        <v>0</v>
      </c>
      <c r="H39" s="33">
        <f>'Quote Sheet'!$M$52</f>
        <v>0</v>
      </c>
      <c r="I39" s="208">
        <f>'Quote Sheet'!$O$52</f>
        <v>0</v>
      </c>
      <c r="J39" s="22"/>
      <c r="K39" s="205" t="s">
        <v>756</v>
      </c>
      <c r="L39" s="32">
        <f>'Quote Sheet'!$K$52</f>
        <v>0</v>
      </c>
      <c r="M39" s="33">
        <f>'Quote Sheet'!$M$52</f>
        <v>0</v>
      </c>
      <c r="N39" s="208">
        <f>'Quote Sheet'!$O$52</f>
        <v>0</v>
      </c>
    </row>
    <row r="40" spans="1:14">
      <c r="A40" s="205" t="s">
        <v>757</v>
      </c>
      <c r="B40" s="32" t="e">
        <f>'Quote Sheet'!$K$58</f>
        <v>#VALUE!</v>
      </c>
      <c r="C40" s="33" t="e">
        <f>'Quote Sheet'!$M$58</f>
        <v>#VALUE!</v>
      </c>
      <c r="D40" s="208" t="e">
        <f>'Quote Sheet'!$O$58</f>
        <v>#VALUE!</v>
      </c>
      <c r="E40" s="22"/>
      <c r="F40" s="205" t="s">
        <v>757</v>
      </c>
      <c r="G40" s="32" t="e">
        <f>'Quote Sheet'!$K$58</f>
        <v>#VALUE!</v>
      </c>
      <c r="H40" s="33" t="e">
        <f>'Quote Sheet'!$M$58</f>
        <v>#VALUE!</v>
      </c>
      <c r="I40" s="208" t="e">
        <f>'Quote Sheet'!$O$58</f>
        <v>#VALUE!</v>
      </c>
      <c r="J40" s="22"/>
      <c r="K40" s="205" t="s">
        <v>757</v>
      </c>
      <c r="L40" s="32" t="e">
        <f>'Quote Sheet'!$K$58</f>
        <v>#VALUE!</v>
      </c>
      <c r="M40" s="33" t="e">
        <f>'Quote Sheet'!$M$58</f>
        <v>#VALUE!</v>
      </c>
      <c r="N40" s="208" t="e">
        <f>'Quote Sheet'!$O$58</f>
        <v>#VALUE!</v>
      </c>
    </row>
    <row r="41" spans="1:14">
      <c r="A41" s="205" t="s">
        <v>758</v>
      </c>
      <c r="B41" s="32" t="str">
        <f>'Quote Sheet'!$K$59</f>
        <v/>
      </c>
      <c r="C41" s="33" t="str">
        <f>'Quote Sheet'!$M$59</f>
        <v/>
      </c>
      <c r="D41" s="208" t="str">
        <f>'Quote Sheet'!$O$59</f>
        <v/>
      </c>
      <c r="E41" s="23"/>
      <c r="F41" s="205" t="s">
        <v>758</v>
      </c>
      <c r="G41" s="32" t="str">
        <f>'Quote Sheet'!$K$59</f>
        <v/>
      </c>
      <c r="H41" s="33" t="str">
        <f>'Quote Sheet'!$M$59</f>
        <v/>
      </c>
      <c r="I41" s="208" t="str">
        <f>'Quote Sheet'!$O$59</f>
        <v/>
      </c>
      <c r="J41" s="23"/>
      <c r="K41" s="205" t="s">
        <v>758</v>
      </c>
      <c r="L41" s="32" t="str">
        <f>'Quote Sheet'!$K$59</f>
        <v/>
      </c>
      <c r="M41" s="33" t="str">
        <f>'Quote Sheet'!$M$59</f>
        <v/>
      </c>
      <c r="N41" s="208" t="str">
        <f>'Quote Sheet'!$O$59</f>
        <v/>
      </c>
    </row>
    <row r="42" spans="1:14">
      <c r="A42" s="205" t="s">
        <v>759</v>
      </c>
      <c r="B42" s="804">
        <f>'Quote Sheet'!$G$59</f>
        <v>0</v>
      </c>
      <c r="C42" s="804"/>
      <c r="D42" s="805"/>
      <c r="E42" s="21"/>
      <c r="F42" s="205" t="s">
        <v>759</v>
      </c>
      <c r="G42" s="804">
        <f>'Quote Sheet'!$G$59</f>
        <v>0</v>
      </c>
      <c r="H42" s="804"/>
      <c r="I42" s="805"/>
      <c r="J42" s="21"/>
      <c r="K42" s="205" t="s">
        <v>759</v>
      </c>
      <c r="L42" s="804">
        <f>'Quote Sheet'!$G$59</f>
        <v>0</v>
      </c>
      <c r="M42" s="804"/>
      <c r="N42" s="805"/>
    </row>
    <row r="43" spans="1:14">
      <c r="A43" s="205" t="str">
        <f>$A$69</f>
        <v>SELL UNIT/INNER:</v>
      </c>
      <c r="B43" s="804">
        <f>'Quote Sheet'!$F$55</f>
        <v>0</v>
      </c>
      <c r="C43" s="804"/>
      <c r="D43" s="805"/>
      <c r="E43" s="21"/>
      <c r="F43" s="205" t="str">
        <f>$A$69</f>
        <v>SELL UNIT/INNER:</v>
      </c>
      <c r="G43" s="804">
        <f>'Quote Sheet'!$F$55</f>
        <v>0</v>
      </c>
      <c r="H43" s="804"/>
      <c r="I43" s="805"/>
      <c r="J43" s="21"/>
      <c r="K43" s="205" t="str">
        <f>$A$69</f>
        <v>SELL UNIT/INNER:</v>
      </c>
      <c r="L43" s="804">
        <f>'Quote Sheet'!$F$55</f>
        <v>0</v>
      </c>
      <c r="M43" s="804"/>
      <c r="N43" s="805"/>
    </row>
    <row r="44" spans="1:14">
      <c r="A44" s="205" t="str">
        <f>A70</f>
        <v>CASE PACK:</v>
      </c>
      <c r="B44" s="804">
        <f>'Quote Sheet'!$F$48</f>
        <v>0</v>
      </c>
      <c r="C44" s="804"/>
      <c r="D44" s="805"/>
      <c r="E44" s="21"/>
      <c r="F44" s="205" t="str">
        <f>A44</f>
        <v>CASE PACK:</v>
      </c>
      <c r="G44" s="804">
        <f>'Quote Sheet'!$F$48</f>
        <v>0</v>
      </c>
      <c r="H44" s="804"/>
      <c r="I44" s="805"/>
      <c r="J44" s="21"/>
      <c r="K44" s="205" t="str">
        <f>A44</f>
        <v>CASE PACK:</v>
      </c>
      <c r="L44" s="804">
        <f>'Quote Sheet'!$F$48</f>
        <v>0</v>
      </c>
      <c r="M44" s="804"/>
      <c r="N44" s="805"/>
    </row>
    <row r="45" spans="1:14" ht="15" customHeight="1">
      <c r="A45" s="205" t="s">
        <v>760</v>
      </c>
      <c r="B45" s="811">
        <f>$B$71</f>
        <v>0</v>
      </c>
      <c r="C45" s="811"/>
      <c r="D45" s="812"/>
      <c r="E45" s="21"/>
      <c r="F45" s="205" t="s">
        <v>760</v>
      </c>
      <c r="G45" s="811">
        <f>$B$71</f>
        <v>0</v>
      </c>
      <c r="H45" s="811"/>
      <c r="I45" s="812"/>
      <c r="J45" s="21"/>
      <c r="K45" s="205" t="s">
        <v>760</v>
      </c>
      <c r="L45" s="811">
        <f>$B$71</f>
        <v>0</v>
      </c>
      <c r="M45" s="811"/>
      <c r="N45" s="812"/>
    </row>
    <row r="46" spans="1:14">
      <c r="A46" s="205"/>
      <c r="B46" s="811"/>
      <c r="C46" s="811"/>
      <c r="D46" s="812"/>
      <c r="E46" s="21"/>
      <c r="F46" s="205"/>
      <c r="G46" s="811"/>
      <c r="H46" s="811"/>
      <c r="I46" s="812"/>
      <c r="J46" s="21"/>
      <c r="K46" s="205"/>
      <c r="L46" s="811"/>
      <c r="M46" s="811"/>
      <c r="N46" s="812"/>
    </row>
    <row r="47" spans="1:14" ht="15.75" thickBot="1">
      <c r="A47" s="223">
        <v>6.4</v>
      </c>
      <c r="B47" s="813"/>
      <c r="C47" s="813"/>
      <c r="D47" s="814"/>
      <c r="E47" s="16"/>
      <c r="F47" s="223">
        <v>6.5</v>
      </c>
      <c r="G47" s="813"/>
      <c r="H47" s="813"/>
      <c r="I47" s="814"/>
      <c r="J47" s="24"/>
      <c r="K47" s="223">
        <v>6.6</v>
      </c>
      <c r="L47" s="813"/>
      <c r="M47" s="813"/>
      <c r="N47" s="814"/>
    </row>
    <row r="49" spans="1:14" ht="24" thickBot="1">
      <c r="A49" s="815" t="s">
        <v>761</v>
      </c>
      <c r="B49" s="815"/>
      <c r="C49" s="815"/>
      <c r="D49" s="815"/>
      <c r="E49" s="815"/>
      <c r="F49" s="815"/>
      <c r="G49" s="815"/>
      <c r="H49" s="815"/>
      <c r="I49" s="815"/>
      <c r="J49" s="815"/>
      <c r="K49" s="815"/>
      <c r="L49" s="815"/>
      <c r="M49" s="815"/>
      <c r="N49" s="815"/>
    </row>
    <row r="50" spans="1:14">
      <c r="A50" s="201" t="s">
        <v>743</v>
      </c>
      <c r="B50" s="202" t="s">
        <v>744</v>
      </c>
      <c r="C50" s="203">
        <f ca="1">TODAY()</f>
        <v>46212</v>
      </c>
      <c r="D50" s="204"/>
      <c r="E50" s="25"/>
      <c r="F50" s="201" t="s">
        <v>743</v>
      </c>
      <c r="G50" s="202" t="s">
        <v>744</v>
      </c>
      <c r="H50" s="203">
        <f ca="1">TODAY()</f>
        <v>46212</v>
      </c>
      <c r="I50" s="204"/>
      <c r="J50" s="25"/>
      <c r="K50" s="201" t="s">
        <v>743</v>
      </c>
      <c r="L50" s="202" t="s">
        <v>744</v>
      </c>
      <c r="M50" s="203">
        <f ca="1">TODAY()</f>
        <v>46212</v>
      </c>
      <c r="N50" s="204"/>
    </row>
    <row r="51" spans="1:14">
      <c r="A51" s="205" t="s">
        <v>745</v>
      </c>
      <c r="B51" s="806">
        <f>'Quote Sheet'!$B4</f>
        <v>0</v>
      </c>
      <c r="C51" s="806"/>
      <c r="D51" s="807"/>
      <c r="E51" s="21"/>
      <c r="F51" s="205" t="s">
        <v>745</v>
      </c>
      <c r="G51" s="806">
        <f>'Quote Sheet'!$B4</f>
        <v>0</v>
      </c>
      <c r="H51" s="806"/>
      <c r="I51" s="807"/>
      <c r="J51" s="21"/>
      <c r="K51" s="205" t="s">
        <v>745</v>
      </c>
      <c r="L51" s="808">
        <f>'Quote Sheet'!$B4</f>
        <v>0</v>
      </c>
      <c r="M51" s="808"/>
      <c r="N51" s="809"/>
    </row>
    <row r="52" spans="1:14">
      <c r="A52" s="205" t="s">
        <v>746</v>
      </c>
      <c r="B52" s="806">
        <f>'Quote Sheet'!B13:D13</f>
        <v>0</v>
      </c>
      <c r="C52" s="806"/>
      <c r="D52" s="807"/>
      <c r="E52" s="21"/>
      <c r="F52" s="205" t="s">
        <v>746</v>
      </c>
      <c r="G52" s="806">
        <f>B52</f>
        <v>0</v>
      </c>
      <c r="H52" s="806"/>
      <c r="I52" s="807"/>
      <c r="J52" s="21"/>
      <c r="K52" s="205" t="s">
        <v>746</v>
      </c>
      <c r="L52" s="806">
        <f>B52</f>
        <v>0</v>
      </c>
      <c r="M52" s="806"/>
      <c r="N52" s="807"/>
    </row>
    <row r="53" spans="1:14">
      <c r="A53" s="205" t="s">
        <v>747</v>
      </c>
      <c r="B53" s="808">
        <f>'Quote Sheet'!$K$11</f>
        <v>0</v>
      </c>
      <c r="C53" s="808"/>
      <c r="D53" s="809"/>
      <c r="E53" s="21"/>
      <c r="F53" s="205" t="s">
        <v>747</v>
      </c>
      <c r="G53" s="808">
        <f>'Quote Sheet'!$K$11</f>
        <v>0</v>
      </c>
      <c r="H53" s="808"/>
      <c r="I53" s="809"/>
      <c r="J53" s="21"/>
      <c r="K53" s="205" t="s">
        <v>747</v>
      </c>
      <c r="L53" s="808">
        <f>'Quote Sheet'!$K$11</f>
        <v>0</v>
      </c>
      <c r="M53" s="808"/>
      <c r="N53" s="809"/>
    </row>
    <row r="54" spans="1:14">
      <c r="A54" s="205" t="s">
        <v>748</v>
      </c>
      <c r="B54" s="804" t="str">
        <f>'Quote Sheet'!$N$46</f>
        <v>Ningbo</v>
      </c>
      <c r="C54" s="804"/>
      <c r="D54" s="805"/>
      <c r="E54" s="21"/>
      <c r="F54" s="205" t="s">
        <v>748</v>
      </c>
      <c r="G54" s="804" t="str">
        <f>'Quote Sheet'!$N$46</f>
        <v>Ningbo</v>
      </c>
      <c r="H54" s="804"/>
      <c r="I54" s="805"/>
      <c r="J54" s="21"/>
      <c r="K54" s="205" t="s">
        <v>748</v>
      </c>
      <c r="L54" s="804" t="str">
        <f>'Quote Sheet'!$N$46</f>
        <v>Ningbo</v>
      </c>
      <c r="M54" s="804"/>
      <c r="N54" s="805"/>
    </row>
    <row r="55" spans="1:14">
      <c r="A55" s="206" t="s">
        <v>749</v>
      </c>
      <c r="B55" s="804">
        <f>'Quote Sheet'!$L$10</f>
        <v>0</v>
      </c>
      <c r="C55" s="804"/>
      <c r="D55" s="805"/>
      <c r="E55" s="21"/>
      <c r="F55" s="206" t="s">
        <v>749</v>
      </c>
      <c r="G55" s="804">
        <f>'Quote Sheet'!$L$10</f>
        <v>0</v>
      </c>
      <c r="H55" s="804"/>
      <c r="I55" s="805"/>
      <c r="J55" s="21"/>
      <c r="K55" s="206" t="s">
        <v>749</v>
      </c>
      <c r="L55" s="804">
        <f>'Quote Sheet'!$L$10</f>
        <v>0</v>
      </c>
      <c r="M55" s="804"/>
      <c r="N55" s="805"/>
    </row>
    <row r="56" spans="1:14">
      <c r="A56" s="205" t="s">
        <v>750</v>
      </c>
      <c r="B56" s="804">
        <f>'Quote Sheet'!$B$18</f>
        <v>0</v>
      </c>
      <c r="C56" s="804"/>
      <c r="D56" s="805"/>
      <c r="E56" s="21"/>
      <c r="F56" s="205" t="s">
        <v>750</v>
      </c>
      <c r="G56" s="804">
        <f>'Quote Sheet'!$B$18</f>
        <v>0</v>
      </c>
      <c r="H56" s="804"/>
      <c r="I56" s="805"/>
      <c r="J56" s="21"/>
      <c r="K56" s="205" t="s">
        <v>750</v>
      </c>
      <c r="L56" s="804">
        <f>'Quote Sheet'!$B$18</f>
        <v>0</v>
      </c>
      <c r="M56" s="804"/>
      <c r="N56" s="805"/>
    </row>
    <row r="57" spans="1:14">
      <c r="A57" s="206" t="s">
        <v>751</v>
      </c>
      <c r="B57" s="804">
        <f>'Quote Sheet'!$B$19</f>
        <v>0</v>
      </c>
      <c r="C57" s="804"/>
      <c r="D57" s="805"/>
      <c r="E57" s="21"/>
      <c r="F57" s="206" t="s">
        <v>751</v>
      </c>
      <c r="G57" s="804">
        <f>'Quote Sheet'!$B$19</f>
        <v>0</v>
      </c>
      <c r="H57" s="804"/>
      <c r="I57" s="805"/>
      <c r="J57" s="21"/>
      <c r="K57" s="206" t="s">
        <v>751</v>
      </c>
      <c r="L57" s="804">
        <f>'Quote Sheet'!$B$19</f>
        <v>0</v>
      </c>
      <c r="M57" s="804"/>
      <c r="N57" s="805"/>
    </row>
    <row r="58" spans="1:14">
      <c r="A58" s="205" t="s">
        <v>752</v>
      </c>
      <c r="B58" s="804">
        <f>'Quote Sheet'!$B$20</f>
        <v>0</v>
      </c>
      <c r="C58" s="804"/>
      <c r="D58" s="805"/>
      <c r="E58" s="21"/>
      <c r="F58" s="205" t="s">
        <v>752</v>
      </c>
      <c r="G58" s="804">
        <f>'Quote Sheet'!$B$20</f>
        <v>0</v>
      </c>
      <c r="H58" s="804"/>
      <c r="I58" s="805"/>
      <c r="J58" s="21"/>
      <c r="K58" s="205" t="s">
        <v>752</v>
      </c>
      <c r="L58" s="804">
        <f>'Quote Sheet'!$B$20</f>
        <v>0</v>
      </c>
      <c r="M58" s="804"/>
      <c r="N58" s="805"/>
    </row>
    <row r="59" spans="1:14">
      <c r="A59" s="205" t="s">
        <v>753</v>
      </c>
      <c r="B59" s="800">
        <f>'Quote Sheet'!$G$47</f>
        <v>0</v>
      </c>
      <c r="C59" s="800"/>
      <c r="D59" s="801"/>
      <c r="E59" s="21"/>
      <c r="F59" s="205" t="str">
        <f>$A$59</f>
        <v>CASE GTIN (14)</v>
      </c>
      <c r="G59" s="800">
        <f>'Quote Sheet'!$G$47</f>
        <v>0</v>
      </c>
      <c r="H59" s="800"/>
      <c r="I59" s="801"/>
      <c r="J59" s="21"/>
      <c r="K59" s="205" t="str">
        <f>$A$59</f>
        <v>CASE GTIN (14)</v>
      </c>
      <c r="L59" s="800">
        <f>'Quote Sheet'!$G$47</f>
        <v>0</v>
      </c>
      <c r="M59" s="800"/>
      <c r="N59" s="801"/>
    </row>
    <row r="60" spans="1:14">
      <c r="A60" s="205" t="s">
        <v>754</v>
      </c>
      <c r="B60" s="802">
        <f>B13</f>
        <v>0</v>
      </c>
      <c r="C60" s="802"/>
      <c r="D60" s="803"/>
      <c r="E60" s="34"/>
      <c r="F60" s="205" t="s">
        <v>754</v>
      </c>
      <c r="G60" s="802">
        <f>B60</f>
        <v>0</v>
      </c>
      <c r="H60" s="802"/>
      <c r="I60" s="803"/>
      <c r="J60" s="34"/>
      <c r="K60" s="205" t="s">
        <v>754</v>
      </c>
      <c r="L60" s="802">
        <f>B60</f>
        <v>0</v>
      </c>
      <c r="M60" s="802"/>
      <c r="N60" s="803"/>
    </row>
    <row r="61" spans="1:14">
      <c r="A61" s="205" t="s">
        <v>755</v>
      </c>
      <c r="B61" s="800">
        <f>'Quote Sheet'!B53:D53</f>
        <v>0</v>
      </c>
      <c r="C61" s="800"/>
      <c r="D61" s="801"/>
      <c r="E61" s="19"/>
      <c r="F61" s="205" t="s">
        <v>755</v>
      </c>
      <c r="G61" s="800">
        <f>B61</f>
        <v>0</v>
      </c>
      <c r="H61" s="800"/>
      <c r="I61" s="801"/>
      <c r="J61" s="19"/>
      <c r="K61" s="205" t="s">
        <v>755</v>
      </c>
      <c r="L61" s="800">
        <f>B61</f>
        <v>0</v>
      </c>
      <c r="M61" s="800"/>
      <c r="N61" s="801"/>
    </row>
    <row r="62" spans="1:14">
      <c r="A62" s="206"/>
      <c r="B62" s="21" t="s">
        <v>98</v>
      </c>
      <c r="C62" s="21" t="s">
        <v>99</v>
      </c>
      <c r="D62" s="207" t="s">
        <v>100</v>
      </c>
      <c r="E62" s="21"/>
      <c r="F62" s="206"/>
      <c r="G62" s="21" t="s">
        <v>98</v>
      </c>
      <c r="H62" s="21" t="s">
        <v>99</v>
      </c>
      <c r="I62" s="207" t="s">
        <v>100</v>
      </c>
      <c r="J62" s="21"/>
      <c r="K62" s="206"/>
      <c r="L62" s="21" t="s">
        <v>98</v>
      </c>
      <c r="M62" s="21" t="s">
        <v>99</v>
      </c>
      <c r="N62" s="207" t="s">
        <v>100</v>
      </c>
    </row>
    <row r="63" spans="1:14">
      <c r="A63" s="205" t="s">
        <v>756</v>
      </c>
      <c r="B63" s="32">
        <f>'Quote Sheet'!$K$52</f>
        <v>0</v>
      </c>
      <c r="C63" s="33">
        <f>'Quote Sheet'!$M$52</f>
        <v>0</v>
      </c>
      <c r="D63" s="208">
        <f>'Quote Sheet'!$O$52</f>
        <v>0</v>
      </c>
      <c r="E63" s="22"/>
      <c r="F63" s="205" t="s">
        <v>756</v>
      </c>
      <c r="G63" s="32">
        <f>'Quote Sheet'!$K$52</f>
        <v>0</v>
      </c>
      <c r="H63" s="33">
        <f>'Quote Sheet'!$M$52</f>
        <v>0</v>
      </c>
      <c r="I63" s="208">
        <f>'Quote Sheet'!$O$52</f>
        <v>0</v>
      </c>
      <c r="J63" s="22"/>
      <c r="K63" s="205" t="s">
        <v>756</v>
      </c>
      <c r="L63" s="32">
        <f>'Quote Sheet'!$K$52</f>
        <v>0</v>
      </c>
      <c r="M63" s="33">
        <f>'Quote Sheet'!$M$52</f>
        <v>0</v>
      </c>
      <c r="N63" s="208">
        <f>'Quote Sheet'!$O$52</f>
        <v>0</v>
      </c>
    </row>
    <row r="64" spans="1:14">
      <c r="A64" s="209" t="s">
        <v>762</v>
      </c>
      <c r="B64" s="82" t="e">
        <f>'Quote Sheet'!$K$58</f>
        <v>#VALUE!</v>
      </c>
      <c r="C64" s="83" t="e">
        <f>'Quote Sheet'!$M$58</f>
        <v>#VALUE!</v>
      </c>
      <c r="D64" s="210" t="e">
        <f>'Quote Sheet'!$O$58</f>
        <v>#VALUE!</v>
      </c>
      <c r="E64" s="22"/>
      <c r="F64" s="209" t="s">
        <v>762</v>
      </c>
      <c r="G64" s="82" t="e">
        <f>'Quote Sheet'!$K$58</f>
        <v>#VALUE!</v>
      </c>
      <c r="H64" s="83" t="e">
        <f>'Quote Sheet'!$M$58</f>
        <v>#VALUE!</v>
      </c>
      <c r="I64" s="210" t="e">
        <f>'Quote Sheet'!$O$58</f>
        <v>#VALUE!</v>
      </c>
      <c r="J64" s="22"/>
      <c r="K64" s="209" t="s">
        <v>762</v>
      </c>
      <c r="L64" s="82" t="e">
        <f>'Quote Sheet'!$K$58</f>
        <v>#VALUE!</v>
      </c>
      <c r="M64" s="83" t="e">
        <f>'Quote Sheet'!$M$58</f>
        <v>#VALUE!</v>
      </c>
      <c r="N64" s="210" t="e">
        <f>'Quote Sheet'!$O$58</f>
        <v>#VALUE!</v>
      </c>
    </row>
    <row r="65" spans="1:14">
      <c r="A65" s="205" t="s">
        <v>763</v>
      </c>
      <c r="B65" s="84" t="e">
        <f>'Quote Sheet'!$K$68</f>
        <v>#VALUE!</v>
      </c>
      <c r="C65" s="85" t="e">
        <f>'Quote Sheet'!$M$68</f>
        <v>#VALUE!</v>
      </c>
      <c r="D65" s="211" t="e">
        <f>'Quote Sheet'!$O$68</f>
        <v>#VALUE!</v>
      </c>
      <c r="E65" s="23"/>
      <c r="F65" s="205" t="s">
        <v>763</v>
      </c>
      <c r="G65" s="84" t="e">
        <f>'Quote Sheet'!$K$68</f>
        <v>#VALUE!</v>
      </c>
      <c r="H65" s="85" t="e">
        <f>'Quote Sheet'!$M$68</f>
        <v>#VALUE!</v>
      </c>
      <c r="I65" s="211" t="e">
        <f>'Quote Sheet'!$O$68</f>
        <v>#VALUE!</v>
      </c>
      <c r="J65" s="23"/>
      <c r="K65" s="205" t="s">
        <v>763</v>
      </c>
      <c r="L65" s="84" t="e">
        <f>'Quote Sheet'!$K$68</f>
        <v>#VALUE!</v>
      </c>
      <c r="M65" s="85" t="e">
        <f>'Quote Sheet'!$M$68</f>
        <v>#VALUE!</v>
      </c>
      <c r="N65" s="211" t="e">
        <f>'Quote Sheet'!$O$68</f>
        <v>#VALUE!</v>
      </c>
    </row>
    <row r="66" spans="1:14">
      <c r="A66" s="205" t="s">
        <v>764</v>
      </c>
      <c r="B66" s="84" t="e">
        <f>'Quote Sheet'!$K$67</f>
        <v>#VALUE!</v>
      </c>
      <c r="C66" s="85" t="e">
        <f>'Quote Sheet'!$M$67</f>
        <v>#VALUE!</v>
      </c>
      <c r="D66" s="211" t="e">
        <f>'Quote Sheet'!$O$67</f>
        <v>#VALUE!</v>
      </c>
      <c r="E66" s="23"/>
      <c r="F66" s="205" t="s">
        <v>764</v>
      </c>
      <c r="G66" s="84" t="e">
        <f>'Quote Sheet'!$K$67</f>
        <v>#VALUE!</v>
      </c>
      <c r="H66" s="85" t="e">
        <f>'Quote Sheet'!$M$67</f>
        <v>#VALUE!</v>
      </c>
      <c r="I66" s="211" t="e">
        <f>'Quote Sheet'!$O$67</f>
        <v>#VALUE!</v>
      </c>
      <c r="J66" s="23"/>
      <c r="K66" s="205" t="s">
        <v>764</v>
      </c>
      <c r="L66" s="84" t="e">
        <f>'Quote Sheet'!$K$67</f>
        <v>#VALUE!</v>
      </c>
      <c r="M66" s="85" t="e">
        <f>'Quote Sheet'!$M$67</f>
        <v>#VALUE!</v>
      </c>
      <c r="N66" s="211" t="e">
        <f>'Quote Sheet'!$O$67</f>
        <v>#VALUE!</v>
      </c>
    </row>
    <row r="67" spans="1:14">
      <c r="A67" s="205" t="s">
        <v>765</v>
      </c>
      <c r="B67" s="32" t="str">
        <f>'Quote Sheet'!$K$59</f>
        <v/>
      </c>
      <c r="C67" s="33" t="str">
        <f>'Quote Sheet'!$M$59</f>
        <v/>
      </c>
      <c r="D67" s="208" t="str">
        <f>'Quote Sheet'!$O$59</f>
        <v/>
      </c>
      <c r="E67" s="23"/>
      <c r="F67" s="205" t="s">
        <v>765</v>
      </c>
      <c r="G67" s="32" t="str">
        <f>'Quote Sheet'!$K$59</f>
        <v/>
      </c>
      <c r="H67" s="33" t="str">
        <f>'Quote Sheet'!$M$59</f>
        <v/>
      </c>
      <c r="I67" s="208" t="str">
        <f>'Quote Sheet'!$O$59</f>
        <v/>
      </c>
      <c r="J67" s="23"/>
      <c r="K67" s="205" t="s">
        <v>765</v>
      </c>
      <c r="L67" s="32" t="str">
        <f>'Quote Sheet'!$K$59</f>
        <v/>
      </c>
      <c r="M67" s="33" t="str">
        <f>'Quote Sheet'!$M$59</f>
        <v/>
      </c>
      <c r="N67" s="208" t="str">
        <f>'Quote Sheet'!$O$59</f>
        <v/>
      </c>
    </row>
    <row r="68" spans="1:14">
      <c r="A68" s="205" t="s">
        <v>759</v>
      </c>
      <c r="B68" s="804">
        <f>'Quote Sheet'!$G$59</f>
        <v>0</v>
      </c>
      <c r="C68" s="804"/>
      <c r="D68" s="805"/>
      <c r="E68" s="21"/>
      <c r="F68" s="205" t="s">
        <v>759</v>
      </c>
      <c r="G68" s="804">
        <f>'Quote Sheet'!$G$59</f>
        <v>0</v>
      </c>
      <c r="H68" s="804"/>
      <c r="I68" s="805"/>
      <c r="J68" s="21"/>
      <c r="K68" s="205" t="s">
        <v>759</v>
      </c>
      <c r="L68" s="804">
        <f>'Quote Sheet'!$G$59</f>
        <v>0</v>
      </c>
      <c r="M68" s="804"/>
      <c r="N68" s="805"/>
    </row>
    <row r="69" spans="1:14">
      <c r="A69" s="205" t="s">
        <v>766</v>
      </c>
      <c r="B69" s="804">
        <f>'Quote Sheet'!$F$55</f>
        <v>0</v>
      </c>
      <c r="C69" s="804"/>
      <c r="D69" s="805"/>
      <c r="E69" s="21"/>
      <c r="F69" s="205" t="str">
        <f>$A$69</f>
        <v>SELL UNIT/INNER:</v>
      </c>
      <c r="G69" s="804">
        <f>'Quote Sheet'!$F$55</f>
        <v>0</v>
      </c>
      <c r="H69" s="804"/>
      <c r="I69" s="805"/>
      <c r="J69" s="21"/>
      <c r="K69" s="205" t="str">
        <f>$A$69</f>
        <v>SELL UNIT/INNER:</v>
      </c>
      <c r="L69" s="804">
        <f>'Quote Sheet'!$F$55</f>
        <v>0</v>
      </c>
      <c r="M69" s="804"/>
      <c r="N69" s="805"/>
    </row>
    <row r="70" spans="1:14">
      <c r="A70" s="205" t="s">
        <v>767</v>
      </c>
      <c r="B70" s="804">
        <f>'Quote Sheet'!$F$48</f>
        <v>0</v>
      </c>
      <c r="C70" s="804"/>
      <c r="D70" s="805"/>
      <c r="E70" s="21"/>
      <c r="F70" s="205" t="str">
        <f>A70</f>
        <v>CASE PACK:</v>
      </c>
      <c r="G70" s="804">
        <f>'Quote Sheet'!$F$48</f>
        <v>0</v>
      </c>
      <c r="H70" s="804"/>
      <c r="I70" s="805"/>
      <c r="J70" s="21"/>
      <c r="K70" s="205" t="str">
        <f>F70</f>
        <v>CASE PACK:</v>
      </c>
      <c r="L70" s="804">
        <f>'Quote Sheet'!$F$48</f>
        <v>0</v>
      </c>
      <c r="M70" s="804"/>
      <c r="N70" s="805"/>
    </row>
    <row r="71" spans="1:14">
      <c r="A71" s="205" t="s">
        <v>760</v>
      </c>
      <c r="B71" s="811">
        <f>'Quote Sheet'!E40</f>
        <v>0</v>
      </c>
      <c r="C71" s="811"/>
      <c r="D71" s="812"/>
      <c r="E71" s="21"/>
      <c r="F71" s="205" t="s">
        <v>760</v>
      </c>
      <c r="G71" s="811">
        <f>$B$71</f>
        <v>0</v>
      </c>
      <c r="H71" s="811"/>
      <c r="I71" s="812"/>
      <c r="J71" s="21"/>
      <c r="K71" s="205" t="s">
        <v>760</v>
      </c>
      <c r="L71" s="811">
        <f>$B$71</f>
        <v>0</v>
      </c>
      <c r="M71" s="811"/>
      <c r="N71" s="812"/>
    </row>
    <row r="72" spans="1:14">
      <c r="A72" s="205"/>
      <c r="B72" s="811"/>
      <c r="C72" s="811"/>
      <c r="D72" s="812"/>
      <c r="E72" s="21"/>
      <c r="F72" s="205"/>
      <c r="G72" s="811"/>
      <c r="H72" s="811"/>
      <c r="I72" s="812"/>
      <c r="J72" s="21"/>
      <c r="K72" s="205"/>
      <c r="L72" s="811"/>
      <c r="M72" s="811"/>
      <c r="N72" s="812"/>
    </row>
    <row r="73" spans="1:14" ht="15.75" thickBot="1">
      <c r="A73" s="212"/>
      <c r="B73" s="813"/>
      <c r="C73" s="813"/>
      <c r="D73" s="814"/>
      <c r="E73" s="21"/>
      <c r="F73" s="212"/>
      <c r="G73" s="813"/>
      <c r="H73" s="813"/>
      <c r="I73" s="814"/>
      <c r="J73" s="21"/>
      <c r="K73" s="212"/>
      <c r="L73" s="813"/>
      <c r="M73" s="813"/>
      <c r="N73" s="814"/>
    </row>
    <row r="74" spans="1:14">
      <c r="A74" s="16"/>
      <c r="B74" s="60"/>
      <c r="C74" s="60"/>
      <c r="D74" s="60"/>
      <c r="E74" s="15"/>
      <c r="F74" s="16"/>
      <c r="G74" s="20"/>
      <c r="H74" s="20"/>
      <c r="I74" s="20"/>
      <c r="J74" s="20"/>
      <c r="K74" s="20"/>
      <c r="L74" s="20"/>
      <c r="M74" s="20"/>
      <c r="N74" s="20"/>
    </row>
  </sheetData>
  <mergeCells count="137">
    <mergeCell ref="L5:N5"/>
    <mergeCell ref="B28:D28"/>
    <mergeCell ref="G28:I28"/>
    <mergeCell ref="L28:N28"/>
    <mergeCell ref="L8:N8"/>
    <mergeCell ref="B11:D11"/>
    <mergeCell ref="G57:I57"/>
    <mergeCell ref="B71:D73"/>
    <mergeCell ref="G71:I73"/>
    <mergeCell ref="L71:N73"/>
    <mergeCell ref="G7:I7"/>
    <mergeCell ref="L10:N10"/>
    <mergeCell ref="L14:N14"/>
    <mergeCell ref="L54:N54"/>
    <mergeCell ref="B9:D9"/>
    <mergeCell ref="B12:D12"/>
    <mergeCell ref="G12:I12"/>
    <mergeCell ref="L12:N12"/>
    <mergeCell ref="B61:D61"/>
    <mergeCell ref="G68:I68"/>
    <mergeCell ref="G69:I69"/>
    <mergeCell ref="G70:I70"/>
    <mergeCell ref="L53:N53"/>
    <mergeCell ref="L59:N59"/>
    <mergeCell ref="B45:D47"/>
    <mergeCell ref="G45:I47"/>
    <mergeCell ref="L45:N47"/>
    <mergeCell ref="L4:N4"/>
    <mergeCell ref="L6:N6"/>
    <mergeCell ref="L7:N7"/>
    <mergeCell ref="L11:N11"/>
    <mergeCell ref="L9:N9"/>
    <mergeCell ref="B27:D27"/>
    <mergeCell ref="L27:N27"/>
    <mergeCell ref="B20:D20"/>
    <mergeCell ref="G20:I20"/>
    <mergeCell ref="L20:N20"/>
    <mergeCell ref="B4:D4"/>
    <mergeCell ref="B6:D6"/>
    <mergeCell ref="B7:D7"/>
    <mergeCell ref="B36:D36"/>
    <mergeCell ref="G36:I36"/>
    <mergeCell ref="L36:N36"/>
    <mergeCell ref="B21:D21"/>
    <mergeCell ref="G21:I21"/>
    <mergeCell ref="G11:I11"/>
    <mergeCell ref="G9:I9"/>
    <mergeCell ref="B14:D14"/>
    <mergeCell ref="L68:N68"/>
    <mergeCell ref="L69:N69"/>
    <mergeCell ref="L70:N70"/>
    <mergeCell ref="B10:D10"/>
    <mergeCell ref="B13:D13"/>
    <mergeCell ref="G13:I13"/>
    <mergeCell ref="L13:N13"/>
    <mergeCell ref="B8:D8"/>
    <mergeCell ref="G10:I10"/>
    <mergeCell ref="G8:I8"/>
    <mergeCell ref="L21:N21"/>
    <mergeCell ref="A49:N49"/>
    <mergeCell ref="B57:D57"/>
    <mergeCell ref="B55:D55"/>
    <mergeCell ref="B68:D68"/>
    <mergeCell ref="B69:D69"/>
    <mergeCell ref="B70:D70"/>
    <mergeCell ref="B51:D51"/>
    <mergeCell ref="B53:D53"/>
    <mergeCell ref="B54:D54"/>
    <mergeCell ref="B58:D58"/>
    <mergeCell ref="B56:D56"/>
    <mergeCell ref="B59:D59"/>
    <mergeCell ref="G53:I53"/>
    <mergeCell ref="G14:I14"/>
    <mergeCell ref="B19:D19"/>
    <mergeCell ref="A1:N1"/>
    <mergeCell ref="L57:N57"/>
    <mergeCell ref="L55:N55"/>
    <mergeCell ref="G54:I54"/>
    <mergeCell ref="G56:I56"/>
    <mergeCell ref="L51:N51"/>
    <mergeCell ref="G55:I55"/>
    <mergeCell ref="G19:I19"/>
    <mergeCell ref="L19:N19"/>
    <mergeCell ref="L29:N29"/>
    <mergeCell ref="G4:I4"/>
    <mergeCell ref="G6:I6"/>
    <mergeCell ref="B52:D52"/>
    <mergeCell ref="G52:I52"/>
    <mergeCell ref="L52:N52"/>
    <mergeCell ref="B5:D5"/>
    <mergeCell ref="G5:I5"/>
    <mergeCell ref="B22:D24"/>
    <mergeCell ref="G22:I24"/>
    <mergeCell ref="L22:N24"/>
    <mergeCell ref="B42:D42"/>
    <mergeCell ref="G42:I42"/>
    <mergeCell ref="B32:D32"/>
    <mergeCell ref="G32:I32"/>
    <mergeCell ref="L32:N32"/>
    <mergeCell ref="B33:D33"/>
    <mergeCell ref="G33:I33"/>
    <mergeCell ref="L33:N33"/>
    <mergeCell ref="B29:D29"/>
    <mergeCell ref="L42:N42"/>
    <mergeCell ref="B43:D43"/>
    <mergeCell ref="G43:I43"/>
    <mergeCell ref="L43:N43"/>
    <mergeCell ref="B31:D31"/>
    <mergeCell ref="G31:I31"/>
    <mergeCell ref="L31:N31"/>
    <mergeCell ref="B37:D37"/>
    <mergeCell ref="G37:I37"/>
    <mergeCell ref="L37:N37"/>
    <mergeCell ref="G61:I61"/>
    <mergeCell ref="L61:N61"/>
    <mergeCell ref="B60:D60"/>
    <mergeCell ref="G60:I60"/>
    <mergeCell ref="L60:N60"/>
    <mergeCell ref="B44:D44"/>
    <mergeCell ref="G44:I44"/>
    <mergeCell ref="L44:N44"/>
    <mergeCell ref="G27:I27"/>
    <mergeCell ref="G29:I29"/>
    <mergeCell ref="B30:D30"/>
    <mergeCell ref="B34:D34"/>
    <mergeCell ref="L30:N30"/>
    <mergeCell ref="L34:N34"/>
    <mergeCell ref="B35:D35"/>
    <mergeCell ref="G35:I35"/>
    <mergeCell ref="L35:N35"/>
    <mergeCell ref="G51:I51"/>
    <mergeCell ref="L58:N58"/>
    <mergeCell ref="L56:N56"/>
    <mergeCell ref="G58:I58"/>
    <mergeCell ref="G59:I59"/>
    <mergeCell ref="G30:I30"/>
    <mergeCell ref="G34:I34"/>
  </mergeCells>
  <phoneticPr fontId="34" type="noConversion"/>
  <pageMargins left="0.75" right="0" top="0" bottom="0" header="0.3" footer="0.3"/>
  <pageSetup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N83"/>
  <sheetViews>
    <sheetView zoomScale="85" zoomScaleNormal="85" workbookViewId="0">
      <selection activeCell="S31" sqref="S31"/>
    </sheetView>
  </sheetViews>
  <sheetFormatPr defaultColWidth="8.7109375" defaultRowHeight="15"/>
  <cols>
    <col min="1" max="1" width="13.7109375" customWidth="1"/>
    <col min="2" max="2" width="8.7109375" customWidth="1"/>
    <col min="3" max="3" width="6.7109375" customWidth="1"/>
    <col min="5" max="5" width="4" customWidth="1"/>
    <col min="6" max="6" width="13.7109375" customWidth="1"/>
    <col min="8" max="8" width="8" customWidth="1"/>
    <col min="10" max="10" width="3.42578125" customWidth="1"/>
    <col min="11" max="11" width="13.7109375" customWidth="1"/>
    <col min="13" max="13" width="6.7109375" customWidth="1"/>
  </cols>
  <sheetData>
    <row r="1" spans="1:14">
      <c r="A1" s="201" t="s">
        <v>743</v>
      </c>
      <c r="B1" s="231" t="s">
        <v>744</v>
      </c>
      <c r="C1" s="817">
        <f ca="1">TODAY()</f>
        <v>46212</v>
      </c>
      <c r="D1" s="818"/>
      <c r="E1" s="25"/>
      <c r="F1" s="201" t="s">
        <v>743</v>
      </c>
      <c r="G1" s="231" t="s">
        <v>744</v>
      </c>
      <c r="H1" s="817">
        <f ca="1">TODAY()</f>
        <v>46212</v>
      </c>
      <c r="I1" s="818"/>
      <c r="J1" s="25"/>
      <c r="K1" s="201" t="s">
        <v>743</v>
      </c>
      <c r="L1" s="231" t="s">
        <v>744</v>
      </c>
      <c r="M1" s="817">
        <f ca="1">TODAY()</f>
        <v>46212</v>
      </c>
      <c r="N1" s="818"/>
    </row>
    <row r="2" spans="1:14">
      <c r="A2" s="205" t="s">
        <v>745</v>
      </c>
      <c r="B2" s="806">
        <f>'Quote Sheet'!$B4</f>
        <v>0</v>
      </c>
      <c r="C2" s="806"/>
      <c r="D2" s="807"/>
      <c r="E2" s="21"/>
      <c r="F2" s="205" t="s">
        <v>745</v>
      </c>
      <c r="G2" s="806">
        <f>'Quote Sheet'!$B4</f>
        <v>0</v>
      </c>
      <c r="H2" s="806"/>
      <c r="I2" s="807"/>
      <c r="J2" s="21"/>
      <c r="K2" s="205" t="s">
        <v>745</v>
      </c>
      <c r="L2" s="806">
        <f>'Quote Sheet'!$B4</f>
        <v>0</v>
      </c>
      <c r="M2" s="806"/>
      <c r="N2" s="807"/>
    </row>
    <row r="3" spans="1:14">
      <c r="A3" s="205" t="s">
        <v>746</v>
      </c>
      <c r="B3" s="806">
        <f>'Quote Sheet'!B13:D13</f>
        <v>0</v>
      </c>
      <c r="C3" s="806"/>
      <c r="D3" s="807"/>
      <c r="E3" s="21"/>
      <c r="F3" s="205" t="s">
        <v>746</v>
      </c>
      <c r="G3" s="806">
        <f>B3</f>
        <v>0</v>
      </c>
      <c r="H3" s="806"/>
      <c r="I3" s="807"/>
      <c r="J3" s="21"/>
      <c r="K3" s="205" t="s">
        <v>746</v>
      </c>
      <c r="L3" s="806">
        <f>B3</f>
        <v>0</v>
      </c>
      <c r="M3" s="806"/>
      <c r="N3" s="807"/>
    </row>
    <row r="4" spans="1:14">
      <c r="A4" s="205" t="s">
        <v>747</v>
      </c>
      <c r="B4" s="808">
        <f>'Quote Sheet'!$K$11</f>
        <v>0</v>
      </c>
      <c r="C4" s="808"/>
      <c r="D4" s="809"/>
      <c r="E4" s="21"/>
      <c r="F4" s="205" t="s">
        <v>747</v>
      </c>
      <c r="G4" s="808">
        <f>'Quote Sheet'!$K$11</f>
        <v>0</v>
      </c>
      <c r="H4" s="808"/>
      <c r="I4" s="809"/>
      <c r="J4" s="21"/>
      <c r="K4" s="205" t="s">
        <v>747</v>
      </c>
      <c r="L4" s="808">
        <f>'Quote Sheet'!$K$11</f>
        <v>0</v>
      </c>
      <c r="M4" s="808"/>
      <c r="N4" s="809"/>
    </row>
    <row r="5" spans="1:14">
      <c r="A5" s="205" t="s">
        <v>748</v>
      </c>
      <c r="B5" s="804" t="str">
        <f>'Quote Sheet'!$N$46</f>
        <v>Ningbo</v>
      </c>
      <c r="C5" s="804"/>
      <c r="D5" s="805"/>
      <c r="E5" s="21"/>
      <c r="F5" s="205" t="s">
        <v>748</v>
      </c>
      <c r="G5" s="804" t="str">
        <f>'Quote Sheet'!$N$46</f>
        <v>Ningbo</v>
      </c>
      <c r="H5" s="804"/>
      <c r="I5" s="805"/>
      <c r="J5" s="21"/>
      <c r="K5" s="205" t="s">
        <v>748</v>
      </c>
      <c r="L5" s="804" t="str">
        <f>'Quote Sheet'!$N$46</f>
        <v>Ningbo</v>
      </c>
      <c r="M5" s="804"/>
      <c r="N5" s="805"/>
    </row>
    <row r="6" spans="1:14" s="35" customFormat="1" ht="15" customHeight="1">
      <c r="A6" s="205" t="s">
        <v>768</v>
      </c>
      <c r="B6" s="802">
        <f>'Quote Sheet'!$B$20:$D$20</f>
        <v>0</v>
      </c>
      <c r="C6" s="802"/>
      <c r="D6" s="803"/>
      <c r="E6" s="34"/>
      <c r="F6" s="205" t="s">
        <v>768</v>
      </c>
      <c r="G6" s="802">
        <f>B6</f>
        <v>0</v>
      </c>
      <c r="H6" s="802"/>
      <c r="I6" s="803"/>
      <c r="J6" s="34"/>
      <c r="K6" s="205" t="s">
        <v>768</v>
      </c>
      <c r="L6" s="802">
        <f>B6</f>
        <v>0</v>
      </c>
      <c r="M6" s="802"/>
      <c r="N6" s="803"/>
    </row>
    <row r="7" spans="1:14" s="35" customFormat="1" ht="15" customHeight="1">
      <c r="A7" s="205" t="s">
        <v>754</v>
      </c>
      <c r="B7" s="802" t="str">
        <f>Appendix!B12</f>
        <v/>
      </c>
      <c r="C7" s="802"/>
      <c r="D7" s="803"/>
      <c r="E7" s="34"/>
      <c r="F7" s="205" t="s">
        <v>754</v>
      </c>
      <c r="G7" s="802" t="str">
        <f>Appendix!B13</f>
        <v/>
      </c>
      <c r="H7" s="802"/>
      <c r="I7" s="803"/>
      <c r="J7" s="34"/>
      <c r="K7" s="205" t="s">
        <v>754</v>
      </c>
      <c r="L7" s="802" t="str">
        <f>Appendix!B14</f>
        <v/>
      </c>
      <c r="M7" s="802"/>
      <c r="N7" s="803"/>
    </row>
    <row r="8" spans="1:14">
      <c r="A8" s="205" t="s">
        <v>750</v>
      </c>
      <c r="B8" s="804">
        <f>'Quote Sheet'!$B$18</f>
        <v>0</v>
      </c>
      <c r="C8" s="804"/>
      <c r="D8" s="805"/>
      <c r="E8" s="21"/>
      <c r="F8" s="205" t="s">
        <v>750</v>
      </c>
      <c r="G8" s="804">
        <f>'Quote Sheet'!$B$18</f>
        <v>0</v>
      </c>
      <c r="H8" s="804"/>
      <c r="I8" s="805"/>
      <c r="J8" s="21"/>
      <c r="K8" s="205" t="s">
        <v>750</v>
      </c>
      <c r="L8" s="804">
        <f>'Quote Sheet'!$B$18</f>
        <v>0</v>
      </c>
      <c r="M8" s="804"/>
      <c r="N8" s="805"/>
    </row>
    <row r="9" spans="1:14">
      <c r="A9" s="205" t="s">
        <v>769</v>
      </c>
      <c r="B9" s="800">
        <f>'Quote Sheet'!$G$47</f>
        <v>0</v>
      </c>
      <c r="C9" s="800"/>
      <c r="D9" s="801"/>
      <c r="E9" s="21"/>
      <c r="F9" s="205" t="str">
        <f>$A$9</f>
        <v xml:space="preserve">CASEPACK GTIN (14) : </v>
      </c>
      <c r="G9" s="800">
        <f>'Quote Sheet'!$G$47</f>
        <v>0</v>
      </c>
      <c r="H9" s="800"/>
      <c r="I9" s="801"/>
      <c r="J9" s="21"/>
      <c r="K9" s="205" t="str">
        <f>$A$9</f>
        <v xml:space="preserve">CASEPACK GTIN (14) : </v>
      </c>
      <c r="L9" s="800">
        <f>'Quote Sheet'!$G$47</f>
        <v>0</v>
      </c>
      <c r="M9" s="800"/>
      <c r="N9" s="801"/>
    </row>
    <row r="10" spans="1:14">
      <c r="A10" s="205" t="s">
        <v>770</v>
      </c>
      <c r="B10" s="800" t="str">
        <f>Appendix!E12</f>
        <v/>
      </c>
      <c r="C10" s="800"/>
      <c r="D10" s="801"/>
      <c r="E10" s="16"/>
      <c r="F10" s="205" t="s">
        <v>770</v>
      </c>
      <c r="G10" s="800" t="str">
        <f>Appendix!E13</f>
        <v/>
      </c>
      <c r="H10" s="800"/>
      <c r="I10" s="801"/>
      <c r="J10" s="16"/>
      <c r="K10" s="205" t="s">
        <v>770</v>
      </c>
      <c r="L10" s="800" t="str">
        <f>Appendix!E14</f>
        <v/>
      </c>
      <c r="M10" s="800"/>
      <c r="N10" s="801"/>
    </row>
    <row r="11" spans="1:14">
      <c r="A11" s="206" t="s">
        <v>751</v>
      </c>
      <c r="B11" s="804">
        <f>'Quote Sheet'!$B$19</f>
        <v>0</v>
      </c>
      <c r="C11" s="804"/>
      <c r="D11" s="805"/>
      <c r="E11" s="26"/>
      <c r="F11" s="206" t="s">
        <v>751</v>
      </c>
      <c r="G11" s="804">
        <f>'Quote Sheet'!$B$19</f>
        <v>0</v>
      </c>
      <c r="H11" s="804"/>
      <c r="I11" s="805"/>
      <c r="J11" s="26"/>
      <c r="K11" s="206" t="s">
        <v>751</v>
      </c>
      <c r="L11" s="804">
        <f>'Quote Sheet'!$B$19</f>
        <v>0</v>
      </c>
      <c r="M11" s="804"/>
      <c r="N11" s="805"/>
    </row>
    <row r="12" spans="1:14">
      <c r="A12" s="206" t="s">
        <v>749</v>
      </c>
      <c r="B12" s="804">
        <f>'Quote Sheet'!$L$10</f>
        <v>0</v>
      </c>
      <c r="C12" s="804"/>
      <c r="D12" s="805"/>
      <c r="E12" s="26"/>
      <c r="F12" s="206" t="s">
        <v>749</v>
      </c>
      <c r="G12" s="804">
        <f>'Quote Sheet'!$L$10</f>
        <v>0</v>
      </c>
      <c r="H12" s="804"/>
      <c r="I12" s="805"/>
      <c r="J12" s="26"/>
      <c r="K12" s="206" t="s">
        <v>749</v>
      </c>
      <c r="L12" s="804">
        <f>'Quote Sheet'!$L$10</f>
        <v>0</v>
      </c>
      <c r="M12" s="804"/>
      <c r="N12" s="805"/>
    </row>
    <row r="13" spans="1:14">
      <c r="A13" s="232"/>
      <c r="B13" s="21" t="s">
        <v>98</v>
      </c>
      <c r="C13" s="21" t="s">
        <v>99</v>
      </c>
      <c r="D13" s="207" t="s">
        <v>100</v>
      </c>
      <c r="E13" s="26"/>
      <c r="F13" s="232"/>
      <c r="G13" s="21" t="s">
        <v>98</v>
      </c>
      <c r="H13" s="21" t="s">
        <v>99</v>
      </c>
      <c r="I13" s="207" t="s">
        <v>100</v>
      </c>
      <c r="J13" s="26"/>
      <c r="K13" s="232"/>
      <c r="L13" s="21" t="s">
        <v>98</v>
      </c>
      <c r="M13" s="21" t="s">
        <v>99</v>
      </c>
      <c r="N13" s="207" t="s">
        <v>100</v>
      </c>
    </row>
    <row r="14" spans="1:14">
      <c r="A14" s="205" t="s">
        <v>756</v>
      </c>
      <c r="B14" s="32">
        <f>Appendix!$G$12</f>
        <v>0</v>
      </c>
      <c r="C14" s="33">
        <f>Appendix!$G$12</f>
        <v>0</v>
      </c>
      <c r="D14" s="208">
        <f>Appendix!$G$12</f>
        <v>0</v>
      </c>
      <c r="E14" s="27"/>
      <c r="F14" s="205" t="s">
        <v>756</v>
      </c>
      <c r="G14" s="32">
        <f>Appendix!$G$13</f>
        <v>0</v>
      </c>
      <c r="H14" s="33">
        <f>Appendix!$G$13</f>
        <v>0</v>
      </c>
      <c r="I14" s="208">
        <f>Appendix!$G$13</f>
        <v>0</v>
      </c>
      <c r="J14" s="27"/>
      <c r="K14" s="205" t="s">
        <v>756</v>
      </c>
      <c r="L14" s="32">
        <f>Appendix!$G$14</f>
        <v>0</v>
      </c>
      <c r="M14" s="33">
        <f>Appendix!$G$14</f>
        <v>0</v>
      </c>
      <c r="N14" s="208">
        <f>Appendix!$G$14</f>
        <v>0</v>
      </c>
    </row>
    <row r="15" spans="1:14">
      <c r="A15" s="205" t="s">
        <v>757</v>
      </c>
      <c r="B15" s="32" t="str">
        <f>Appendix!$O$12</f>
        <v/>
      </c>
      <c r="C15" s="33" t="str">
        <f>Appendix!$W$12</f>
        <v/>
      </c>
      <c r="D15" s="208" t="str">
        <f>Appendix!$AE$12</f>
        <v/>
      </c>
      <c r="E15" s="27"/>
      <c r="F15" s="205" t="s">
        <v>757</v>
      </c>
      <c r="G15" s="32" t="str">
        <f>Appendix!$O$13</f>
        <v/>
      </c>
      <c r="H15" s="33" t="str">
        <f>Appendix!$W$13</f>
        <v/>
      </c>
      <c r="I15" s="208" t="str">
        <f>Appendix!$AE$13</f>
        <v/>
      </c>
      <c r="J15" s="27"/>
      <c r="K15" s="205" t="s">
        <v>757</v>
      </c>
      <c r="L15" s="32" t="str">
        <f>Appendix!$O$14</f>
        <v/>
      </c>
      <c r="M15" s="33" t="str">
        <f>Appendix!$W$14</f>
        <v/>
      </c>
      <c r="N15" s="208" t="str">
        <f>Appendix!$AE$14</f>
        <v/>
      </c>
    </row>
    <row r="16" spans="1:14">
      <c r="A16" s="205" t="s">
        <v>758</v>
      </c>
      <c r="B16" s="32">
        <f>Appendix!$Q$12</f>
        <v>0</v>
      </c>
      <c r="C16" s="33">
        <f>Appendix!$Y$12</f>
        <v>0</v>
      </c>
      <c r="D16" s="208">
        <f>Appendix!$AG$12</f>
        <v>0</v>
      </c>
      <c r="E16" s="28"/>
      <c r="F16" s="205" t="s">
        <v>758</v>
      </c>
      <c r="G16" s="32">
        <f>Appendix!$Q$13</f>
        <v>0</v>
      </c>
      <c r="H16" s="33">
        <f>Appendix!$Y$13</f>
        <v>0</v>
      </c>
      <c r="I16" s="208">
        <f>Appendix!$AG$13</f>
        <v>0</v>
      </c>
      <c r="J16" s="28"/>
      <c r="K16" s="205" t="s">
        <v>758</v>
      </c>
      <c r="L16" s="32">
        <f>Appendix!$Q$14</f>
        <v>0</v>
      </c>
      <c r="M16" s="33">
        <f>Appendix!$Y$14</f>
        <v>0</v>
      </c>
      <c r="N16" s="208">
        <f>Appendix!$AG$14</f>
        <v>0</v>
      </c>
    </row>
    <row r="17" spans="1:14">
      <c r="A17" s="205" t="s">
        <v>759</v>
      </c>
      <c r="B17" s="819">
        <f>'Quote Sheet'!$G$59</f>
        <v>0</v>
      </c>
      <c r="C17" s="819"/>
      <c r="D17" s="820"/>
      <c r="E17" s="29"/>
      <c r="F17" s="205" t="s">
        <v>759</v>
      </c>
      <c r="G17" s="819">
        <f>'Quote Sheet'!$G$59</f>
        <v>0</v>
      </c>
      <c r="H17" s="819"/>
      <c r="I17" s="820"/>
      <c r="J17" s="29"/>
      <c r="K17" s="205" t="s">
        <v>759</v>
      </c>
      <c r="L17" s="819">
        <f>'Quote Sheet'!$G$59</f>
        <v>0</v>
      </c>
      <c r="M17" s="819"/>
      <c r="N17" s="820"/>
    </row>
    <row r="18" spans="1:14">
      <c r="A18" s="205" t="s">
        <v>771</v>
      </c>
      <c r="B18" s="819" t="str">
        <f>Appendix!F12</f>
        <v/>
      </c>
      <c r="C18" s="819"/>
      <c r="D18" s="820"/>
      <c r="E18" s="29"/>
      <c r="F18" s="205" t="str">
        <f>$A$18</f>
        <v>SELLUNIT/INNER QTY:</v>
      </c>
      <c r="G18" s="819" t="str">
        <f>Appendix!F13</f>
        <v/>
      </c>
      <c r="H18" s="819"/>
      <c r="I18" s="820"/>
      <c r="J18" s="29"/>
      <c r="K18" s="205" t="str">
        <f>$A$18</f>
        <v>SELLUNIT/INNER QTY:</v>
      </c>
      <c r="L18" s="819" t="str">
        <f>Appendix!F14</f>
        <v/>
      </c>
      <c r="M18" s="819"/>
      <c r="N18" s="820"/>
    </row>
    <row r="19" spans="1:14">
      <c r="A19" s="205" t="s">
        <v>772</v>
      </c>
      <c r="B19" s="819">
        <f>'Quote Sheet'!$F$48</f>
        <v>0</v>
      </c>
      <c r="C19" s="819"/>
      <c r="D19" s="820"/>
      <c r="E19" s="29"/>
      <c r="F19" s="205" t="str">
        <f>$A$19</f>
        <v>CASE PACK QTY:</v>
      </c>
      <c r="G19" s="819">
        <f>'Quote Sheet'!$F$48</f>
        <v>0</v>
      </c>
      <c r="H19" s="819"/>
      <c r="I19" s="820"/>
      <c r="J19" s="29"/>
      <c r="K19" s="205" t="str">
        <f>$A$19</f>
        <v>CASE PACK QTY:</v>
      </c>
      <c r="L19" s="819">
        <f>'Quote Sheet'!$F$48</f>
        <v>0</v>
      </c>
      <c r="M19" s="819"/>
      <c r="N19" s="820"/>
    </row>
    <row r="20" spans="1:14" ht="15.75" thickBot="1">
      <c r="A20" s="212" t="s">
        <v>760</v>
      </c>
      <c r="B20" s="816"/>
      <c r="C20" s="816"/>
      <c r="D20" s="233" t="s">
        <v>773</v>
      </c>
      <c r="E20" s="25"/>
      <c r="F20" s="212" t="s">
        <v>760</v>
      </c>
      <c r="G20" s="816"/>
      <c r="H20" s="816"/>
      <c r="I20" s="233" t="s">
        <v>774</v>
      </c>
      <c r="J20" s="30"/>
      <c r="K20" s="212" t="s">
        <v>760</v>
      </c>
      <c r="L20" s="816"/>
      <c r="M20" s="816"/>
      <c r="N20" s="233" t="s">
        <v>775</v>
      </c>
    </row>
    <row r="21" spans="1:14" ht="15.75" thickBot="1">
      <c r="A21" s="16"/>
      <c r="B21" s="16"/>
      <c r="C21" s="16"/>
      <c r="D21" s="16"/>
      <c r="E21" s="16"/>
      <c r="F21" s="16"/>
      <c r="G21" s="16"/>
      <c r="H21" s="16"/>
      <c r="I21" s="31"/>
      <c r="J21" s="31"/>
      <c r="K21" s="16"/>
      <c r="L21" s="16"/>
      <c r="M21" s="16"/>
      <c r="N21" s="16"/>
    </row>
    <row r="22" spans="1:14">
      <c r="A22" s="201" t="s">
        <v>743</v>
      </c>
      <c r="B22" s="231" t="s">
        <v>744</v>
      </c>
      <c r="C22" s="817">
        <f ca="1">TODAY()</f>
        <v>46212</v>
      </c>
      <c r="D22" s="818"/>
      <c r="E22" s="25"/>
      <c r="F22" s="201" t="s">
        <v>743</v>
      </c>
      <c r="G22" s="231" t="s">
        <v>744</v>
      </c>
      <c r="H22" s="817">
        <f ca="1">TODAY()</f>
        <v>46212</v>
      </c>
      <c r="I22" s="818"/>
      <c r="J22" s="25"/>
      <c r="K22" s="201" t="s">
        <v>743</v>
      </c>
      <c r="L22" s="231" t="s">
        <v>744</v>
      </c>
      <c r="M22" s="817">
        <f ca="1">TODAY()</f>
        <v>46212</v>
      </c>
      <c r="N22" s="818"/>
    </row>
    <row r="23" spans="1:14">
      <c r="A23" s="205" t="s">
        <v>745</v>
      </c>
      <c r="B23" s="806">
        <f>'Quote Sheet'!$B4</f>
        <v>0</v>
      </c>
      <c r="C23" s="806"/>
      <c r="D23" s="807"/>
      <c r="E23" s="21"/>
      <c r="F23" s="205" t="s">
        <v>745</v>
      </c>
      <c r="G23" s="806">
        <f>'Quote Sheet'!$B4</f>
        <v>0</v>
      </c>
      <c r="H23" s="806"/>
      <c r="I23" s="807"/>
      <c r="J23" s="21"/>
      <c r="K23" s="205" t="s">
        <v>745</v>
      </c>
      <c r="L23" s="806">
        <f>'Quote Sheet'!$B4</f>
        <v>0</v>
      </c>
      <c r="M23" s="806"/>
      <c r="N23" s="807"/>
    </row>
    <row r="24" spans="1:14">
      <c r="A24" s="205" t="s">
        <v>746</v>
      </c>
      <c r="B24" s="806">
        <f>B3</f>
        <v>0</v>
      </c>
      <c r="C24" s="806"/>
      <c r="D24" s="807"/>
      <c r="E24" s="21"/>
      <c r="F24" s="205" t="s">
        <v>746</v>
      </c>
      <c r="G24" s="806">
        <f>G3</f>
        <v>0</v>
      </c>
      <c r="H24" s="806"/>
      <c r="I24" s="807"/>
      <c r="J24" s="21"/>
      <c r="K24" s="205" t="s">
        <v>746</v>
      </c>
      <c r="L24" s="806">
        <f>L3</f>
        <v>0</v>
      </c>
      <c r="M24" s="806"/>
      <c r="N24" s="807"/>
    </row>
    <row r="25" spans="1:14">
      <c r="A25" s="205" t="s">
        <v>747</v>
      </c>
      <c r="B25" s="808">
        <f>'Quote Sheet'!$K$11</f>
        <v>0</v>
      </c>
      <c r="C25" s="808"/>
      <c r="D25" s="809"/>
      <c r="E25" s="21"/>
      <c r="F25" s="205" t="s">
        <v>747</v>
      </c>
      <c r="G25" s="808">
        <f>'Quote Sheet'!$K$11</f>
        <v>0</v>
      </c>
      <c r="H25" s="808"/>
      <c r="I25" s="809"/>
      <c r="J25" s="21"/>
      <c r="K25" s="205" t="s">
        <v>747</v>
      </c>
      <c r="L25" s="808">
        <f>'Quote Sheet'!$K$11</f>
        <v>0</v>
      </c>
      <c r="M25" s="808"/>
      <c r="N25" s="809"/>
    </row>
    <row r="26" spans="1:14">
      <c r="A26" s="205" t="s">
        <v>748</v>
      </c>
      <c r="B26" s="804" t="str">
        <f>'Quote Sheet'!$N$46</f>
        <v>Ningbo</v>
      </c>
      <c r="C26" s="804"/>
      <c r="D26" s="805"/>
      <c r="E26" s="21"/>
      <c r="F26" s="205" t="s">
        <v>748</v>
      </c>
      <c r="G26" s="804" t="str">
        <f>'Quote Sheet'!$N$46</f>
        <v>Ningbo</v>
      </c>
      <c r="H26" s="804"/>
      <c r="I26" s="805"/>
      <c r="J26" s="21"/>
      <c r="K26" s="205" t="s">
        <v>748</v>
      </c>
      <c r="L26" s="804" t="str">
        <f>'Quote Sheet'!$N$46</f>
        <v>Ningbo</v>
      </c>
      <c r="M26" s="804"/>
      <c r="N26" s="805"/>
    </row>
    <row r="27" spans="1:14">
      <c r="A27" s="205" t="s">
        <v>768</v>
      </c>
      <c r="B27" s="802">
        <f>'Quote Sheet'!$B$20:$D$20</f>
        <v>0</v>
      </c>
      <c r="C27" s="802"/>
      <c r="D27" s="803"/>
      <c r="E27" s="34"/>
      <c r="F27" s="205" t="s">
        <v>768</v>
      </c>
      <c r="G27" s="802">
        <f>B27</f>
        <v>0</v>
      </c>
      <c r="H27" s="802"/>
      <c r="I27" s="803"/>
      <c r="J27" s="34"/>
      <c r="K27" s="205" t="s">
        <v>768</v>
      </c>
      <c r="L27" s="802">
        <f>B27</f>
        <v>0</v>
      </c>
      <c r="M27" s="802"/>
      <c r="N27" s="803"/>
    </row>
    <row r="28" spans="1:14" s="35" customFormat="1" ht="15" customHeight="1">
      <c r="A28" s="205" t="s">
        <v>754</v>
      </c>
      <c r="B28" s="802" t="str">
        <f>Appendix!B15</f>
        <v/>
      </c>
      <c r="C28" s="802"/>
      <c r="D28" s="803"/>
      <c r="E28" s="34"/>
      <c r="F28" s="205" t="s">
        <v>754</v>
      </c>
      <c r="G28" s="802" t="str">
        <f>Appendix!B16</f>
        <v/>
      </c>
      <c r="H28" s="802"/>
      <c r="I28" s="803"/>
      <c r="J28" s="34"/>
      <c r="K28" s="205" t="s">
        <v>754</v>
      </c>
      <c r="L28" s="802" t="str">
        <f>Appendix!B17</f>
        <v/>
      </c>
      <c r="M28" s="802"/>
      <c r="N28" s="803"/>
    </row>
    <row r="29" spans="1:14">
      <c r="A29" s="205" t="s">
        <v>750</v>
      </c>
      <c r="B29" s="804">
        <f>'Quote Sheet'!$B$18</f>
        <v>0</v>
      </c>
      <c r="C29" s="804"/>
      <c r="D29" s="805"/>
      <c r="E29" s="21"/>
      <c r="F29" s="205" t="s">
        <v>750</v>
      </c>
      <c r="G29" s="804">
        <f>'Quote Sheet'!$B$18</f>
        <v>0</v>
      </c>
      <c r="H29" s="804"/>
      <c r="I29" s="805"/>
      <c r="J29" s="21"/>
      <c r="K29" s="205" t="s">
        <v>750</v>
      </c>
      <c r="L29" s="804">
        <f>'Quote Sheet'!$B$18</f>
        <v>0</v>
      </c>
      <c r="M29" s="804"/>
      <c r="N29" s="805"/>
    </row>
    <row r="30" spans="1:14">
      <c r="A30" s="205" t="str">
        <f>$A$9</f>
        <v xml:space="preserve">CASEPACK GTIN (14) : </v>
      </c>
      <c r="B30" s="800">
        <f>'Quote Sheet'!$G$47</f>
        <v>0</v>
      </c>
      <c r="C30" s="800"/>
      <c r="D30" s="801"/>
      <c r="E30" s="21"/>
      <c r="F30" s="205" t="str">
        <f>$A$9</f>
        <v xml:space="preserve">CASEPACK GTIN (14) : </v>
      </c>
      <c r="G30" s="800">
        <f>'Quote Sheet'!$G$47</f>
        <v>0</v>
      </c>
      <c r="H30" s="800"/>
      <c r="I30" s="801"/>
      <c r="J30" s="21"/>
      <c r="K30" s="205" t="str">
        <f>$A$9</f>
        <v xml:space="preserve">CASEPACK GTIN (14) : </v>
      </c>
      <c r="L30" s="800">
        <f>'Quote Sheet'!$G$47</f>
        <v>0</v>
      </c>
      <c r="M30" s="800"/>
      <c r="N30" s="801"/>
    </row>
    <row r="31" spans="1:14">
      <c r="A31" s="205" t="s">
        <v>770</v>
      </c>
      <c r="B31" s="800" t="str">
        <f>Appendix!E15</f>
        <v/>
      </c>
      <c r="C31" s="800"/>
      <c r="D31" s="801"/>
      <c r="E31" s="16"/>
      <c r="F31" s="205" t="s">
        <v>770</v>
      </c>
      <c r="G31" s="800" t="str">
        <f>Appendix!E16</f>
        <v/>
      </c>
      <c r="H31" s="800"/>
      <c r="I31" s="801"/>
      <c r="J31" s="16"/>
      <c r="K31" s="205" t="s">
        <v>770</v>
      </c>
      <c r="L31" s="800" t="str">
        <f>Appendix!E17</f>
        <v/>
      </c>
      <c r="M31" s="800"/>
      <c r="N31" s="801"/>
    </row>
    <row r="32" spans="1:14">
      <c r="A32" s="206" t="s">
        <v>751</v>
      </c>
      <c r="B32" s="804">
        <f>'Quote Sheet'!$B$19</f>
        <v>0</v>
      </c>
      <c r="C32" s="804"/>
      <c r="D32" s="805"/>
      <c r="E32" s="26"/>
      <c r="F32" s="206" t="s">
        <v>751</v>
      </c>
      <c r="G32" s="804">
        <f>'Quote Sheet'!$B$19</f>
        <v>0</v>
      </c>
      <c r="H32" s="804"/>
      <c r="I32" s="805"/>
      <c r="J32" s="26"/>
      <c r="K32" s="206" t="s">
        <v>751</v>
      </c>
      <c r="L32" s="804">
        <f>'Quote Sheet'!$B$19</f>
        <v>0</v>
      </c>
      <c r="M32" s="804"/>
      <c r="N32" s="805"/>
    </row>
    <row r="33" spans="1:14">
      <c r="A33" s="206" t="s">
        <v>749</v>
      </c>
      <c r="B33" s="804">
        <f>'Quote Sheet'!$L$10</f>
        <v>0</v>
      </c>
      <c r="C33" s="804"/>
      <c r="D33" s="805"/>
      <c r="E33" s="26"/>
      <c r="F33" s="206" t="s">
        <v>749</v>
      </c>
      <c r="G33" s="804">
        <f>'Quote Sheet'!$L$10</f>
        <v>0</v>
      </c>
      <c r="H33" s="804"/>
      <c r="I33" s="805"/>
      <c r="J33" s="26"/>
      <c r="K33" s="206" t="s">
        <v>749</v>
      </c>
      <c r="L33" s="804">
        <f>'Quote Sheet'!$L$10</f>
        <v>0</v>
      </c>
      <c r="M33" s="804"/>
      <c r="N33" s="805"/>
    </row>
    <row r="34" spans="1:14">
      <c r="A34" s="232"/>
      <c r="B34" s="21" t="s">
        <v>98</v>
      </c>
      <c r="C34" s="21" t="s">
        <v>99</v>
      </c>
      <c r="D34" s="207" t="s">
        <v>100</v>
      </c>
      <c r="E34" s="26"/>
      <c r="F34" s="232"/>
      <c r="G34" s="21" t="s">
        <v>98</v>
      </c>
      <c r="H34" s="21" t="s">
        <v>99</v>
      </c>
      <c r="I34" s="207" t="s">
        <v>100</v>
      </c>
      <c r="J34" s="26"/>
      <c r="K34" s="232"/>
      <c r="L34" s="21" t="s">
        <v>98</v>
      </c>
      <c r="M34" s="21" t="s">
        <v>99</v>
      </c>
      <c r="N34" s="207" t="s">
        <v>100</v>
      </c>
    </row>
    <row r="35" spans="1:14">
      <c r="A35" s="205" t="s">
        <v>756</v>
      </c>
      <c r="B35" s="32">
        <f>Appendix!$G$15</f>
        <v>0</v>
      </c>
      <c r="C35" s="33">
        <f>Appendix!$G$15</f>
        <v>0</v>
      </c>
      <c r="D35" s="208">
        <f>Appendix!$G$15</f>
        <v>0</v>
      </c>
      <c r="E35" s="27"/>
      <c r="F35" s="205" t="s">
        <v>756</v>
      </c>
      <c r="G35" s="32">
        <f>Appendix!$G$16</f>
        <v>0</v>
      </c>
      <c r="H35" s="33">
        <f>Appendix!$G$16</f>
        <v>0</v>
      </c>
      <c r="I35" s="208">
        <f>Appendix!$G$16</f>
        <v>0</v>
      </c>
      <c r="J35" s="27"/>
      <c r="K35" s="205" t="s">
        <v>756</v>
      </c>
      <c r="L35" s="32">
        <f>Appendix!$G$17</f>
        <v>0</v>
      </c>
      <c r="M35" s="33">
        <f>Appendix!$G$17</f>
        <v>0</v>
      </c>
      <c r="N35" s="208">
        <f>Appendix!$G$17</f>
        <v>0</v>
      </c>
    </row>
    <row r="36" spans="1:14">
      <c r="A36" s="205" t="s">
        <v>757</v>
      </c>
      <c r="B36" s="32" t="str">
        <f>Appendix!$O$15</f>
        <v/>
      </c>
      <c r="C36" s="33" t="str">
        <f>Appendix!$W$15</f>
        <v/>
      </c>
      <c r="D36" s="208" t="str">
        <f>Appendix!$AE$15</f>
        <v/>
      </c>
      <c r="E36" s="27"/>
      <c r="F36" s="205" t="s">
        <v>757</v>
      </c>
      <c r="G36" s="32" t="str">
        <f>Appendix!$O$16</f>
        <v/>
      </c>
      <c r="H36" s="33" t="str">
        <f>Appendix!$W$16</f>
        <v/>
      </c>
      <c r="I36" s="208" t="str">
        <f>Appendix!$AE$16</f>
        <v/>
      </c>
      <c r="J36" s="27"/>
      <c r="K36" s="205" t="s">
        <v>757</v>
      </c>
      <c r="L36" s="32" t="str">
        <f>Appendix!$O$17</f>
        <v/>
      </c>
      <c r="M36" s="33" t="str">
        <f>Appendix!$W$17</f>
        <v/>
      </c>
      <c r="N36" s="208" t="str">
        <f>Appendix!$AE$17</f>
        <v/>
      </c>
    </row>
    <row r="37" spans="1:14">
      <c r="A37" s="205" t="s">
        <v>758</v>
      </c>
      <c r="B37" s="32">
        <f>Appendix!$Q$15</f>
        <v>0</v>
      </c>
      <c r="C37" s="33">
        <f>Appendix!$Y$15</f>
        <v>0</v>
      </c>
      <c r="D37" s="208">
        <f>Appendix!$AG$15</f>
        <v>0</v>
      </c>
      <c r="E37" s="28"/>
      <c r="F37" s="205" t="s">
        <v>758</v>
      </c>
      <c r="G37" s="32">
        <f>Appendix!$Q$16</f>
        <v>0</v>
      </c>
      <c r="H37" s="33">
        <f>Appendix!$Y$16</f>
        <v>0</v>
      </c>
      <c r="I37" s="208">
        <f>Appendix!$AG$16</f>
        <v>0</v>
      </c>
      <c r="J37" s="28"/>
      <c r="K37" s="205" t="s">
        <v>758</v>
      </c>
      <c r="L37" s="32">
        <f>Appendix!$Q$17</f>
        <v>0</v>
      </c>
      <c r="M37" s="33">
        <f>Appendix!$Y$17</f>
        <v>0</v>
      </c>
      <c r="N37" s="208">
        <f>Appendix!$AG$17</f>
        <v>0</v>
      </c>
    </row>
    <row r="38" spans="1:14">
      <c r="A38" s="205" t="s">
        <v>759</v>
      </c>
      <c r="B38" s="819">
        <f>'Quote Sheet'!$G$59</f>
        <v>0</v>
      </c>
      <c r="C38" s="819"/>
      <c r="D38" s="820"/>
      <c r="E38" s="29"/>
      <c r="F38" s="205" t="s">
        <v>759</v>
      </c>
      <c r="G38" s="819">
        <f>'Quote Sheet'!$G$59</f>
        <v>0</v>
      </c>
      <c r="H38" s="819"/>
      <c r="I38" s="820"/>
      <c r="J38" s="29"/>
      <c r="K38" s="205" t="s">
        <v>759</v>
      </c>
      <c r="L38" s="819">
        <f>'Quote Sheet'!$G$59</f>
        <v>0</v>
      </c>
      <c r="M38" s="819"/>
      <c r="N38" s="820"/>
    </row>
    <row r="39" spans="1:14">
      <c r="A39" s="205" t="str">
        <f>$A$18</f>
        <v>SELLUNIT/INNER QTY:</v>
      </c>
      <c r="B39" s="819" t="str">
        <f>Appendix!F15</f>
        <v/>
      </c>
      <c r="C39" s="819"/>
      <c r="D39" s="820"/>
      <c r="E39" s="29"/>
      <c r="F39" s="205" t="str">
        <f>$A$18</f>
        <v>SELLUNIT/INNER QTY:</v>
      </c>
      <c r="G39" s="819" t="str">
        <f>Appendix!F16</f>
        <v/>
      </c>
      <c r="H39" s="819"/>
      <c r="I39" s="820"/>
      <c r="J39" s="29"/>
      <c r="K39" s="205" t="str">
        <f>$A$18</f>
        <v>SELLUNIT/INNER QTY:</v>
      </c>
      <c r="L39" s="819" t="str">
        <f>Appendix!F17</f>
        <v/>
      </c>
      <c r="M39" s="819"/>
      <c r="N39" s="820"/>
    </row>
    <row r="40" spans="1:14">
      <c r="A40" s="205" t="s">
        <v>772</v>
      </c>
      <c r="B40" s="819">
        <f>'Quote Sheet'!$F$48</f>
        <v>0</v>
      </c>
      <c r="C40" s="819"/>
      <c r="D40" s="820"/>
      <c r="E40" s="29"/>
      <c r="F40" s="205" t="s">
        <v>772</v>
      </c>
      <c r="G40" s="819">
        <f>'Quote Sheet'!$F$48</f>
        <v>0</v>
      </c>
      <c r="H40" s="819"/>
      <c r="I40" s="820"/>
      <c r="J40" s="29"/>
      <c r="K40" s="205" t="s">
        <v>772</v>
      </c>
      <c r="L40" s="819">
        <f>'Quote Sheet'!$F$48</f>
        <v>0</v>
      </c>
      <c r="M40" s="819"/>
      <c r="N40" s="820"/>
    </row>
    <row r="41" spans="1:14" ht="15.75" thickBot="1">
      <c r="A41" s="212" t="s">
        <v>760</v>
      </c>
      <c r="B41" s="816"/>
      <c r="C41" s="816"/>
      <c r="D41" s="233" t="s">
        <v>776</v>
      </c>
      <c r="E41" s="25"/>
      <c r="F41" s="212" t="s">
        <v>760</v>
      </c>
      <c r="G41" s="816"/>
      <c r="H41" s="816"/>
      <c r="I41" s="233" t="s">
        <v>777</v>
      </c>
      <c r="J41" s="30"/>
      <c r="K41" s="212" t="s">
        <v>760</v>
      </c>
      <c r="L41" s="816"/>
      <c r="M41" s="816"/>
      <c r="N41" s="233" t="s">
        <v>778</v>
      </c>
    </row>
    <row r="42" spans="1:14" ht="15.75" thickBot="1">
      <c r="A42" s="16"/>
      <c r="B42" s="16"/>
      <c r="C42" s="16"/>
      <c r="D42" s="16"/>
      <c r="E42" s="16"/>
      <c r="F42" s="16"/>
      <c r="G42" s="16"/>
      <c r="H42" s="16"/>
      <c r="I42" s="31"/>
      <c r="J42" s="31"/>
      <c r="K42" s="16"/>
      <c r="L42" s="16"/>
      <c r="M42" s="16"/>
      <c r="N42" s="16"/>
    </row>
    <row r="43" spans="1:14">
      <c r="A43" s="201" t="s">
        <v>743</v>
      </c>
      <c r="B43" s="231" t="s">
        <v>744</v>
      </c>
      <c r="C43" s="817">
        <f ca="1">TODAY()</f>
        <v>46212</v>
      </c>
      <c r="D43" s="818"/>
      <c r="E43" s="25"/>
      <c r="F43" s="201" t="s">
        <v>743</v>
      </c>
      <c r="G43" s="231" t="s">
        <v>744</v>
      </c>
      <c r="H43" s="817">
        <f ca="1">TODAY()</f>
        <v>46212</v>
      </c>
      <c r="I43" s="818"/>
      <c r="J43" s="25"/>
      <c r="K43" s="201" t="s">
        <v>743</v>
      </c>
      <c r="L43" s="231" t="s">
        <v>744</v>
      </c>
      <c r="M43" s="817">
        <f ca="1">TODAY()</f>
        <v>46212</v>
      </c>
      <c r="N43" s="818"/>
    </row>
    <row r="44" spans="1:14">
      <c r="A44" s="205" t="s">
        <v>745</v>
      </c>
      <c r="B44" s="806">
        <f>'Quote Sheet'!$B4</f>
        <v>0</v>
      </c>
      <c r="C44" s="806"/>
      <c r="D44" s="807"/>
      <c r="E44" s="21"/>
      <c r="F44" s="205" t="s">
        <v>745</v>
      </c>
      <c r="G44" s="806">
        <f>'Quote Sheet'!$B4</f>
        <v>0</v>
      </c>
      <c r="H44" s="806"/>
      <c r="I44" s="807"/>
      <c r="J44" s="21"/>
      <c r="K44" s="205" t="s">
        <v>745</v>
      </c>
      <c r="L44" s="806">
        <f>'Quote Sheet'!$B4</f>
        <v>0</v>
      </c>
      <c r="M44" s="806"/>
      <c r="N44" s="807"/>
    </row>
    <row r="45" spans="1:14">
      <c r="A45" s="205" t="s">
        <v>746</v>
      </c>
      <c r="B45" s="806">
        <f>B24</f>
        <v>0</v>
      </c>
      <c r="C45" s="806"/>
      <c r="D45" s="807"/>
      <c r="E45" s="21"/>
      <c r="F45" s="205" t="s">
        <v>746</v>
      </c>
      <c r="G45" s="806">
        <f>G24</f>
        <v>0</v>
      </c>
      <c r="H45" s="806"/>
      <c r="I45" s="807"/>
      <c r="J45" s="21"/>
      <c r="K45" s="205" t="s">
        <v>746</v>
      </c>
      <c r="L45" s="806">
        <f>L24</f>
        <v>0</v>
      </c>
      <c r="M45" s="806"/>
      <c r="N45" s="807"/>
    </row>
    <row r="46" spans="1:14">
      <c r="A46" s="205" t="s">
        <v>747</v>
      </c>
      <c r="B46" s="808">
        <f>'Quote Sheet'!$K$11</f>
        <v>0</v>
      </c>
      <c r="C46" s="808"/>
      <c r="D46" s="809"/>
      <c r="E46" s="21"/>
      <c r="F46" s="205" t="s">
        <v>747</v>
      </c>
      <c r="G46" s="808">
        <f>'Quote Sheet'!$K$11</f>
        <v>0</v>
      </c>
      <c r="H46" s="808"/>
      <c r="I46" s="809"/>
      <c r="J46" s="21"/>
      <c r="K46" s="205" t="s">
        <v>747</v>
      </c>
      <c r="L46" s="808">
        <f>'Quote Sheet'!$K$11</f>
        <v>0</v>
      </c>
      <c r="M46" s="808"/>
      <c r="N46" s="809"/>
    </row>
    <row r="47" spans="1:14">
      <c r="A47" s="205" t="s">
        <v>748</v>
      </c>
      <c r="B47" s="804" t="str">
        <f>'Quote Sheet'!$N$46</f>
        <v>Ningbo</v>
      </c>
      <c r="C47" s="804"/>
      <c r="D47" s="805"/>
      <c r="E47" s="21"/>
      <c r="F47" s="205" t="s">
        <v>748</v>
      </c>
      <c r="G47" s="804" t="str">
        <f>'Quote Sheet'!$N$46</f>
        <v>Ningbo</v>
      </c>
      <c r="H47" s="804"/>
      <c r="I47" s="805"/>
      <c r="J47" s="21"/>
      <c r="K47" s="205" t="s">
        <v>748</v>
      </c>
      <c r="L47" s="804" t="str">
        <f>'Quote Sheet'!$N$46</f>
        <v>Ningbo</v>
      </c>
      <c r="M47" s="804"/>
      <c r="N47" s="805"/>
    </row>
    <row r="48" spans="1:14">
      <c r="A48" s="205" t="s">
        <v>768</v>
      </c>
      <c r="B48" s="802">
        <f>'Quote Sheet'!$B$20:$D$20</f>
        <v>0</v>
      </c>
      <c r="C48" s="802"/>
      <c r="D48" s="803"/>
      <c r="E48" s="34"/>
      <c r="F48" s="205" t="s">
        <v>768</v>
      </c>
      <c r="G48" s="802">
        <f>B48</f>
        <v>0</v>
      </c>
      <c r="H48" s="802"/>
      <c r="I48" s="803"/>
      <c r="J48" s="34"/>
      <c r="K48" s="205" t="s">
        <v>768</v>
      </c>
      <c r="L48" s="802">
        <f>B48</f>
        <v>0</v>
      </c>
      <c r="M48" s="802"/>
      <c r="N48" s="803"/>
    </row>
    <row r="49" spans="1:14" s="35" customFormat="1" ht="15" customHeight="1">
      <c r="A49" s="205" t="s">
        <v>754</v>
      </c>
      <c r="B49" s="802">
        <f>Appendix!B18</f>
        <v>0</v>
      </c>
      <c r="C49" s="802"/>
      <c r="D49" s="803"/>
      <c r="E49" s="34"/>
      <c r="F49" s="205" t="s">
        <v>754</v>
      </c>
      <c r="G49" s="802">
        <f>Appendix!B19</f>
        <v>0</v>
      </c>
      <c r="H49" s="802"/>
      <c r="I49" s="803"/>
      <c r="J49" s="34"/>
      <c r="K49" s="205" t="s">
        <v>754</v>
      </c>
      <c r="L49" s="802">
        <f>Appendix!B20</f>
        <v>0</v>
      </c>
      <c r="M49" s="802"/>
      <c r="N49" s="803"/>
    </row>
    <row r="50" spans="1:14">
      <c r="A50" s="205" t="s">
        <v>750</v>
      </c>
      <c r="B50" s="804">
        <f>'Quote Sheet'!$B$18</f>
        <v>0</v>
      </c>
      <c r="C50" s="804"/>
      <c r="D50" s="805"/>
      <c r="E50" s="21"/>
      <c r="F50" s="205" t="s">
        <v>750</v>
      </c>
      <c r="G50" s="804">
        <f>'Quote Sheet'!$B$18</f>
        <v>0</v>
      </c>
      <c r="H50" s="804"/>
      <c r="I50" s="805"/>
      <c r="J50" s="21"/>
      <c r="K50" s="205" t="s">
        <v>750</v>
      </c>
      <c r="L50" s="804">
        <f>'Quote Sheet'!$B$18</f>
        <v>0</v>
      </c>
      <c r="M50" s="804"/>
      <c r="N50" s="805"/>
    </row>
    <row r="51" spans="1:14">
      <c r="A51" s="205" t="str">
        <f>$A$9</f>
        <v xml:space="preserve">CASEPACK GTIN (14) : </v>
      </c>
      <c r="B51" s="800">
        <f>'Quote Sheet'!$G$47</f>
        <v>0</v>
      </c>
      <c r="C51" s="800"/>
      <c r="D51" s="801"/>
      <c r="E51" s="21"/>
      <c r="F51" s="205" t="str">
        <f>$A$9</f>
        <v xml:space="preserve">CASEPACK GTIN (14) : </v>
      </c>
      <c r="G51" s="800">
        <f>'Quote Sheet'!$G$47</f>
        <v>0</v>
      </c>
      <c r="H51" s="800"/>
      <c r="I51" s="801"/>
      <c r="J51" s="21"/>
      <c r="K51" s="205" t="str">
        <f>$A$9</f>
        <v xml:space="preserve">CASEPACK GTIN (14) : </v>
      </c>
      <c r="L51" s="800">
        <f>'Quote Sheet'!$G$47</f>
        <v>0</v>
      </c>
      <c r="M51" s="800"/>
      <c r="N51" s="801"/>
    </row>
    <row r="52" spans="1:14">
      <c r="A52" s="205" t="s">
        <v>770</v>
      </c>
      <c r="B52" s="800">
        <f>Appendix!E18</f>
        <v>0</v>
      </c>
      <c r="C52" s="800"/>
      <c r="D52" s="801"/>
      <c r="E52" s="16"/>
      <c r="F52" s="205" t="s">
        <v>770</v>
      </c>
      <c r="G52" s="800">
        <f>Appendix!E19</f>
        <v>0</v>
      </c>
      <c r="H52" s="800"/>
      <c r="I52" s="801"/>
      <c r="J52" s="16"/>
      <c r="K52" s="205" t="s">
        <v>770</v>
      </c>
      <c r="L52" s="800">
        <f>Appendix!E20</f>
        <v>0</v>
      </c>
      <c r="M52" s="800"/>
      <c r="N52" s="801"/>
    </row>
    <row r="53" spans="1:14">
      <c r="A53" s="206" t="s">
        <v>751</v>
      </c>
      <c r="B53" s="804">
        <f>'Quote Sheet'!$B$19</f>
        <v>0</v>
      </c>
      <c r="C53" s="804"/>
      <c r="D53" s="805"/>
      <c r="E53" s="19"/>
      <c r="F53" s="206" t="s">
        <v>751</v>
      </c>
      <c r="G53" s="804">
        <f>'Quote Sheet'!$B$19</f>
        <v>0</v>
      </c>
      <c r="H53" s="804"/>
      <c r="I53" s="805"/>
      <c r="J53" s="19"/>
      <c r="K53" s="206" t="s">
        <v>751</v>
      </c>
      <c r="L53" s="804">
        <f>'Quote Sheet'!$B$19</f>
        <v>0</v>
      </c>
      <c r="M53" s="804"/>
      <c r="N53" s="805"/>
    </row>
    <row r="54" spans="1:14">
      <c r="A54" s="206" t="s">
        <v>749</v>
      </c>
      <c r="B54" s="804">
        <f>'Quote Sheet'!$L$10</f>
        <v>0</v>
      </c>
      <c r="C54" s="804"/>
      <c r="D54" s="805"/>
      <c r="E54" s="19"/>
      <c r="F54" s="206" t="s">
        <v>749</v>
      </c>
      <c r="G54" s="804">
        <f>'Quote Sheet'!$L$10</f>
        <v>0</v>
      </c>
      <c r="H54" s="804"/>
      <c r="I54" s="805"/>
      <c r="J54" s="19"/>
      <c r="K54" s="206" t="s">
        <v>749</v>
      </c>
      <c r="L54" s="804">
        <f>'Quote Sheet'!$L$10</f>
        <v>0</v>
      </c>
      <c r="M54" s="804"/>
      <c r="N54" s="805"/>
    </row>
    <row r="55" spans="1:14">
      <c r="A55" s="232"/>
      <c r="B55" s="21" t="s">
        <v>98</v>
      </c>
      <c r="C55" s="21" t="s">
        <v>99</v>
      </c>
      <c r="D55" s="207" t="s">
        <v>100</v>
      </c>
      <c r="E55" s="19"/>
      <c r="F55" s="232"/>
      <c r="G55" s="21" t="s">
        <v>98</v>
      </c>
      <c r="H55" s="21" t="s">
        <v>99</v>
      </c>
      <c r="I55" s="207" t="s">
        <v>100</v>
      </c>
      <c r="J55" s="19"/>
      <c r="K55" s="232"/>
      <c r="L55" s="21" t="s">
        <v>98</v>
      </c>
      <c r="M55" s="21" t="s">
        <v>99</v>
      </c>
      <c r="N55" s="207" t="s">
        <v>100</v>
      </c>
    </row>
    <row r="56" spans="1:14">
      <c r="A56" s="205" t="s">
        <v>756</v>
      </c>
      <c r="B56" s="32">
        <f>Appendix!$G$18</f>
        <v>0</v>
      </c>
      <c r="C56" s="33">
        <f>Appendix!$G$18</f>
        <v>0</v>
      </c>
      <c r="D56" s="208">
        <f>Appendix!$G$18</f>
        <v>0</v>
      </c>
      <c r="E56" s="22"/>
      <c r="F56" s="205" t="s">
        <v>756</v>
      </c>
      <c r="G56" s="32">
        <f>Appendix!$G$19</f>
        <v>0</v>
      </c>
      <c r="H56" s="33">
        <f>Appendix!$G$19</f>
        <v>0</v>
      </c>
      <c r="I56" s="208">
        <f>Appendix!$G$19</f>
        <v>0</v>
      </c>
      <c r="J56" s="22"/>
      <c r="K56" s="205" t="s">
        <v>756</v>
      </c>
      <c r="L56" s="32">
        <f>Appendix!$G$20</f>
        <v>0</v>
      </c>
      <c r="M56" s="33">
        <f>Appendix!$G$20</f>
        <v>0</v>
      </c>
      <c r="N56" s="208">
        <f>Appendix!$G$20</f>
        <v>0</v>
      </c>
    </row>
    <row r="57" spans="1:14">
      <c r="A57" s="205" t="s">
        <v>757</v>
      </c>
      <c r="B57" s="32" t="str">
        <f>Appendix!$O$18</f>
        <v/>
      </c>
      <c r="C57" s="33" t="str">
        <f>Appendix!$W$18</f>
        <v/>
      </c>
      <c r="D57" s="208" t="str">
        <f>Appendix!$AE$18</f>
        <v/>
      </c>
      <c r="E57" s="22"/>
      <c r="F57" s="205" t="s">
        <v>757</v>
      </c>
      <c r="G57" s="32" t="str">
        <f>Appendix!$O$19</f>
        <v/>
      </c>
      <c r="H57" s="33" t="str">
        <f>Appendix!$W$19</f>
        <v/>
      </c>
      <c r="I57" s="208" t="str">
        <f>Appendix!$AE$19</f>
        <v/>
      </c>
      <c r="J57" s="22"/>
      <c r="K57" s="205" t="s">
        <v>757</v>
      </c>
      <c r="L57" s="32" t="str">
        <f>Appendix!$O$20</f>
        <v/>
      </c>
      <c r="M57" s="33" t="str">
        <f>Appendix!$W$20</f>
        <v/>
      </c>
      <c r="N57" s="208" t="str">
        <f>Appendix!$AE$20</f>
        <v/>
      </c>
    </row>
    <row r="58" spans="1:14">
      <c r="A58" s="205" t="s">
        <v>758</v>
      </c>
      <c r="B58" s="32">
        <f>Appendix!$Q$18</f>
        <v>0</v>
      </c>
      <c r="C58" s="33">
        <f>Appendix!$Y$18</f>
        <v>0</v>
      </c>
      <c r="D58" s="208">
        <f>Appendix!$AG$18</f>
        <v>0</v>
      </c>
      <c r="E58" s="23"/>
      <c r="F58" s="205" t="s">
        <v>758</v>
      </c>
      <c r="G58" s="32">
        <f>Appendix!$Q$19</f>
        <v>0</v>
      </c>
      <c r="H58" s="33">
        <f>Appendix!$Y$19</f>
        <v>0</v>
      </c>
      <c r="I58" s="208">
        <f>Appendix!$AG$19</f>
        <v>0</v>
      </c>
      <c r="J58" s="23"/>
      <c r="K58" s="205" t="s">
        <v>758</v>
      </c>
      <c r="L58" s="32">
        <f>Appendix!$Q$20</f>
        <v>0</v>
      </c>
      <c r="M58" s="33">
        <f>Appendix!$Y$20</f>
        <v>0</v>
      </c>
      <c r="N58" s="208">
        <f>Appendix!$AG$20</f>
        <v>0</v>
      </c>
    </row>
    <row r="59" spans="1:14">
      <c r="A59" s="205" t="s">
        <v>759</v>
      </c>
      <c r="B59" s="819">
        <f>'Quote Sheet'!$G$59</f>
        <v>0</v>
      </c>
      <c r="C59" s="819"/>
      <c r="D59" s="820"/>
      <c r="E59" s="29"/>
      <c r="F59" s="205" t="s">
        <v>759</v>
      </c>
      <c r="G59" s="819">
        <f>'Quote Sheet'!$G$59</f>
        <v>0</v>
      </c>
      <c r="H59" s="819"/>
      <c r="I59" s="820"/>
      <c r="J59" s="29"/>
      <c r="K59" s="205" t="s">
        <v>759</v>
      </c>
      <c r="L59" s="819">
        <f>'Quote Sheet'!$G$59</f>
        <v>0</v>
      </c>
      <c r="M59" s="819"/>
      <c r="N59" s="820"/>
    </row>
    <row r="60" spans="1:14">
      <c r="A60" s="205" t="str">
        <f>$A$18</f>
        <v>SELLUNIT/INNER QTY:</v>
      </c>
      <c r="B60" s="819">
        <f>Appendix!F18</f>
        <v>0</v>
      </c>
      <c r="C60" s="819"/>
      <c r="D60" s="820"/>
      <c r="E60" s="29"/>
      <c r="F60" s="205" t="str">
        <f>$A$18</f>
        <v>SELLUNIT/INNER QTY:</v>
      </c>
      <c r="G60" s="819">
        <f>Appendix!F19</f>
        <v>0</v>
      </c>
      <c r="H60" s="819"/>
      <c r="I60" s="820"/>
      <c r="J60" s="29"/>
      <c r="K60" s="205" t="str">
        <f>$A$18</f>
        <v>SELLUNIT/INNER QTY:</v>
      </c>
      <c r="L60" s="819">
        <f>Appendix!F20</f>
        <v>0</v>
      </c>
      <c r="M60" s="819"/>
      <c r="N60" s="820"/>
    </row>
    <row r="61" spans="1:14">
      <c r="A61" s="205" t="s">
        <v>772</v>
      </c>
      <c r="B61" s="819">
        <f>'Quote Sheet'!$F$48</f>
        <v>0</v>
      </c>
      <c r="C61" s="819"/>
      <c r="D61" s="820"/>
      <c r="E61" s="29"/>
      <c r="F61" s="205" t="s">
        <v>772</v>
      </c>
      <c r="G61" s="819">
        <f>'Quote Sheet'!$F$48</f>
        <v>0</v>
      </c>
      <c r="H61" s="819"/>
      <c r="I61" s="820"/>
      <c r="J61" s="29"/>
      <c r="K61" s="205" t="s">
        <v>772</v>
      </c>
      <c r="L61" s="819">
        <f>'Quote Sheet'!$F$48</f>
        <v>0</v>
      </c>
      <c r="M61" s="819"/>
      <c r="N61" s="820"/>
    </row>
    <row r="62" spans="1:14" ht="15.75" thickBot="1">
      <c r="A62" s="212" t="s">
        <v>760</v>
      </c>
      <c r="B62" s="816"/>
      <c r="C62" s="816"/>
      <c r="D62" s="233" t="s">
        <v>779</v>
      </c>
      <c r="E62" s="25"/>
      <c r="F62" s="212" t="s">
        <v>760</v>
      </c>
      <c r="G62" s="816"/>
      <c r="H62" s="816"/>
      <c r="I62" s="233" t="s">
        <v>780</v>
      </c>
      <c r="J62" s="30"/>
      <c r="K62" s="212" t="s">
        <v>760</v>
      </c>
      <c r="L62" s="816"/>
      <c r="M62" s="816"/>
      <c r="N62" s="233" t="s">
        <v>781</v>
      </c>
    </row>
    <row r="63" spans="1:14" ht="15.75" thickBot="1">
      <c r="A63" s="16"/>
      <c r="B63" s="16"/>
      <c r="C63" s="16"/>
      <c r="D63" s="16"/>
      <c r="E63" s="16"/>
      <c r="F63" s="16"/>
      <c r="G63" s="16"/>
      <c r="H63" s="16"/>
      <c r="I63" s="31"/>
      <c r="J63" s="31"/>
      <c r="K63" s="16"/>
      <c r="L63" s="16"/>
      <c r="M63" s="16"/>
      <c r="N63" s="16"/>
    </row>
    <row r="64" spans="1:14">
      <c r="A64" s="201" t="s">
        <v>743</v>
      </c>
      <c r="B64" s="231" t="s">
        <v>744</v>
      </c>
      <c r="C64" s="817">
        <f ca="1">TODAY()</f>
        <v>46212</v>
      </c>
      <c r="D64" s="818"/>
      <c r="E64" s="25"/>
      <c r="F64" s="201" t="s">
        <v>743</v>
      </c>
      <c r="G64" s="231" t="s">
        <v>744</v>
      </c>
      <c r="H64" s="817">
        <f ca="1">TODAY()</f>
        <v>46212</v>
      </c>
      <c r="I64" s="818"/>
      <c r="J64" s="25"/>
      <c r="K64" s="201" t="s">
        <v>743</v>
      </c>
      <c r="L64" s="231" t="s">
        <v>744</v>
      </c>
      <c r="M64" s="817">
        <f ca="1">TODAY()</f>
        <v>46212</v>
      </c>
      <c r="N64" s="818"/>
    </row>
    <row r="65" spans="1:14">
      <c r="A65" s="205" t="s">
        <v>745</v>
      </c>
      <c r="B65" s="806">
        <f>'Quote Sheet'!$B4</f>
        <v>0</v>
      </c>
      <c r="C65" s="806"/>
      <c r="D65" s="807"/>
      <c r="E65" s="21"/>
      <c r="F65" s="205" t="s">
        <v>745</v>
      </c>
      <c r="G65" s="806">
        <f>'Quote Sheet'!$B4</f>
        <v>0</v>
      </c>
      <c r="H65" s="806"/>
      <c r="I65" s="807"/>
      <c r="J65" s="21"/>
      <c r="K65" s="205" t="s">
        <v>745</v>
      </c>
      <c r="L65" s="806">
        <f>'Quote Sheet'!$B4</f>
        <v>0</v>
      </c>
      <c r="M65" s="806"/>
      <c r="N65" s="807"/>
    </row>
    <row r="66" spans="1:14">
      <c r="A66" s="205" t="s">
        <v>746</v>
      </c>
      <c r="B66" s="806">
        <f>B45</f>
        <v>0</v>
      </c>
      <c r="C66" s="806"/>
      <c r="D66" s="807"/>
      <c r="E66" s="21"/>
      <c r="F66" s="205" t="s">
        <v>746</v>
      </c>
      <c r="G66" s="806">
        <f>G45</f>
        <v>0</v>
      </c>
      <c r="H66" s="806"/>
      <c r="I66" s="807"/>
      <c r="J66" s="21"/>
      <c r="K66" s="205" t="s">
        <v>746</v>
      </c>
      <c r="L66" s="806">
        <f>L45</f>
        <v>0</v>
      </c>
      <c r="M66" s="806"/>
      <c r="N66" s="807"/>
    </row>
    <row r="67" spans="1:14">
      <c r="A67" s="205" t="s">
        <v>747</v>
      </c>
      <c r="B67" s="808">
        <f>'Quote Sheet'!$K$11</f>
        <v>0</v>
      </c>
      <c r="C67" s="808"/>
      <c r="D67" s="809"/>
      <c r="E67" s="21"/>
      <c r="F67" s="205" t="s">
        <v>747</v>
      </c>
      <c r="G67" s="808">
        <f>'Quote Sheet'!$K$11</f>
        <v>0</v>
      </c>
      <c r="H67" s="808"/>
      <c r="I67" s="809"/>
      <c r="J67" s="21"/>
      <c r="K67" s="205" t="s">
        <v>747</v>
      </c>
      <c r="L67" s="808">
        <f>'Quote Sheet'!$K$11</f>
        <v>0</v>
      </c>
      <c r="M67" s="808"/>
      <c r="N67" s="809"/>
    </row>
    <row r="68" spans="1:14">
      <c r="A68" s="205" t="s">
        <v>748</v>
      </c>
      <c r="B68" s="804" t="str">
        <f>'Quote Sheet'!$N$46</f>
        <v>Ningbo</v>
      </c>
      <c r="C68" s="804"/>
      <c r="D68" s="805"/>
      <c r="E68" s="21"/>
      <c r="F68" s="205" t="s">
        <v>748</v>
      </c>
      <c r="G68" s="804" t="str">
        <f>'Quote Sheet'!$N$46</f>
        <v>Ningbo</v>
      </c>
      <c r="H68" s="804"/>
      <c r="I68" s="805"/>
      <c r="J68" s="21"/>
      <c r="K68" s="205" t="s">
        <v>748</v>
      </c>
      <c r="L68" s="804" t="str">
        <f>'Quote Sheet'!$N$46</f>
        <v>Ningbo</v>
      </c>
      <c r="M68" s="804"/>
      <c r="N68" s="805"/>
    </row>
    <row r="69" spans="1:14">
      <c r="A69" s="205" t="s">
        <v>768</v>
      </c>
      <c r="B69" s="802">
        <f>'Quote Sheet'!$B$20:$D$20</f>
        <v>0</v>
      </c>
      <c r="C69" s="802"/>
      <c r="D69" s="803"/>
      <c r="E69" s="34"/>
      <c r="F69" s="205" t="s">
        <v>768</v>
      </c>
      <c r="G69" s="802">
        <f>B69</f>
        <v>0</v>
      </c>
      <c r="H69" s="802"/>
      <c r="I69" s="803"/>
      <c r="J69" s="34"/>
      <c r="K69" s="205" t="s">
        <v>768</v>
      </c>
      <c r="L69" s="802">
        <f>B69</f>
        <v>0</v>
      </c>
      <c r="M69" s="802"/>
      <c r="N69" s="803"/>
    </row>
    <row r="70" spans="1:14" s="35" customFormat="1" ht="15" customHeight="1">
      <c r="A70" s="205" t="s">
        <v>754</v>
      </c>
      <c r="B70" s="802">
        <f>Appendix!B21</f>
        <v>0</v>
      </c>
      <c r="C70" s="802"/>
      <c r="D70" s="803"/>
      <c r="E70" s="34"/>
      <c r="F70" s="205" t="s">
        <v>754</v>
      </c>
      <c r="G70" s="802">
        <f>Appendix!B22</f>
        <v>0</v>
      </c>
      <c r="H70" s="802"/>
      <c r="I70" s="803"/>
      <c r="J70" s="34"/>
      <c r="K70" s="234" t="s">
        <v>752</v>
      </c>
      <c r="L70" s="802">
        <f>Appendix!B23</f>
        <v>0</v>
      </c>
      <c r="M70" s="802"/>
      <c r="N70" s="803"/>
    </row>
    <row r="71" spans="1:14">
      <c r="A71" s="205" t="s">
        <v>750</v>
      </c>
      <c r="B71" s="804">
        <f>'Quote Sheet'!$B$18</f>
        <v>0</v>
      </c>
      <c r="C71" s="804"/>
      <c r="D71" s="805"/>
      <c r="E71" s="21"/>
      <c r="F71" s="205" t="s">
        <v>750</v>
      </c>
      <c r="G71" s="804">
        <f>'Quote Sheet'!$B$18</f>
        <v>0</v>
      </c>
      <c r="H71" s="804"/>
      <c r="I71" s="805"/>
      <c r="J71" s="21"/>
      <c r="K71" s="205" t="s">
        <v>750</v>
      </c>
      <c r="L71" s="804">
        <f>'Quote Sheet'!$B$18</f>
        <v>0</v>
      </c>
      <c r="M71" s="804"/>
      <c r="N71" s="805"/>
    </row>
    <row r="72" spans="1:14">
      <c r="A72" s="205" t="s">
        <v>782</v>
      </c>
      <c r="B72" s="800">
        <f>'Quote Sheet'!$G$47</f>
        <v>0</v>
      </c>
      <c r="C72" s="800"/>
      <c r="D72" s="801"/>
      <c r="E72" s="21"/>
      <c r="F72" s="205" t="s">
        <v>782</v>
      </c>
      <c r="G72" s="800">
        <f>'Quote Sheet'!$G$47</f>
        <v>0</v>
      </c>
      <c r="H72" s="800"/>
      <c r="I72" s="801"/>
      <c r="J72" s="21"/>
      <c r="K72" s="205" t="s">
        <v>782</v>
      </c>
      <c r="L72" s="800">
        <f>'Quote Sheet'!$G$47</f>
        <v>0</v>
      </c>
      <c r="M72" s="800"/>
      <c r="N72" s="801"/>
    </row>
    <row r="73" spans="1:14">
      <c r="A73" s="205" t="s">
        <v>770</v>
      </c>
      <c r="B73" s="800">
        <f>Appendix!E21</f>
        <v>0</v>
      </c>
      <c r="C73" s="800"/>
      <c r="D73" s="801"/>
      <c r="E73" s="16"/>
      <c r="F73" s="205" t="s">
        <v>770</v>
      </c>
      <c r="G73" s="800">
        <f>Appendix!E22</f>
        <v>0</v>
      </c>
      <c r="H73" s="800"/>
      <c r="I73" s="801"/>
      <c r="J73" s="16"/>
      <c r="K73" s="205" t="s">
        <v>770</v>
      </c>
      <c r="L73" s="800">
        <f>Appendix!E23</f>
        <v>0</v>
      </c>
      <c r="M73" s="800"/>
      <c r="N73" s="801"/>
    </row>
    <row r="74" spans="1:14">
      <c r="A74" s="206" t="s">
        <v>751</v>
      </c>
      <c r="B74" s="804">
        <f>'Quote Sheet'!$B$19</f>
        <v>0</v>
      </c>
      <c r="C74" s="804"/>
      <c r="D74" s="805"/>
      <c r="E74" s="19"/>
      <c r="F74" s="206" t="s">
        <v>751</v>
      </c>
      <c r="G74" s="804">
        <f>'Quote Sheet'!$B$19</f>
        <v>0</v>
      </c>
      <c r="H74" s="804"/>
      <c r="I74" s="805"/>
      <c r="J74" s="19"/>
      <c r="K74" s="206" t="s">
        <v>751</v>
      </c>
      <c r="L74" s="804">
        <f>'Quote Sheet'!$B$19</f>
        <v>0</v>
      </c>
      <c r="M74" s="804"/>
      <c r="N74" s="805"/>
    </row>
    <row r="75" spans="1:14">
      <c r="A75" s="206" t="s">
        <v>749</v>
      </c>
      <c r="B75" s="804">
        <f>'Quote Sheet'!$L$10</f>
        <v>0</v>
      </c>
      <c r="C75" s="804"/>
      <c r="D75" s="805"/>
      <c r="E75" s="19"/>
      <c r="F75" s="206" t="s">
        <v>749</v>
      </c>
      <c r="G75" s="804">
        <f>'Quote Sheet'!$L$10</f>
        <v>0</v>
      </c>
      <c r="H75" s="804"/>
      <c r="I75" s="805"/>
      <c r="J75" s="19"/>
      <c r="K75" s="206" t="s">
        <v>749</v>
      </c>
      <c r="L75" s="804">
        <f>'Quote Sheet'!$L$10</f>
        <v>0</v>
      </c>
      <c r="M75" s="804"/>
      <c r="N75" s="805"/>
    </row>
    <row r="76" spans="1:14">
      <c r="A76" s="232"/>
      <c r="B76" s="21" t="s">
        <v>98</v>
      </c>
      <c r="C76" s="21" t="s">
        <v>99</v>
      </c>
      <c r="D76" s="207" t="s">
        <v>100</v>
      </c>
      <c r="E76" s="19"/>
      <c r="F76" s="232"/>
      <c r="G76" s="21" t="s">
        <v>98</v>
      </c>
      <c r="H76" s="21" t="s">
        <v>99</v>
      </c>
      <c r="I76" s="207" t="s">
        <v>100</v>
      </c>
      <c r="J76" s="19"/>
      <c r="K76" s="232"/>
      <c r="L76" s="21" t="s">
        <v>98</v>
      </c>
      <c r="M76" s="21" t="s">
        <v>99</v>
      </c>
      <c r="N76" s="207" t="s">
        <v>100</v>
      </c>
    </row>
    <row r="77" spans="1:14">
      <c r="A77" s="205" t="s">
        <v>756</v>
      </c>
      <c r="B77" s="32">
        <f>Appendix!$G$21</f>
        <v>0</v>
      </c>
      <c r="C77" s="33">
        <f>Appendix!$G$21</f>
        <v>0</v>
      </c>
      <c r="D77" s="208">
        <f>Appendix!$G$21</f>
        <v>0</v>
      </c>
      <c r="E77" s="22"/>
      <c r="F77" s="205" t="s">
        <v>756</v>
      </c>
      <c r="G77" s="32">
        <f>Appendix!$G$22</f>
        <v>0</v>
      </c>
      <c r="H77" s="33">
        <f>Appendix!$G$22</f>
        <v>0</v>
      </c>
      <c r="I77" s="208">
        <f>Appendix!$G$22</f>
        <v>0</v>
      </c>
      <c r="J77" s="22"/>
      <c r="K77" s="205" t="s">
        <v>756</v>
      </c>
      <c r="L77" s="32">
        <f>Appendix!$G$23</f>
        <v>0</v>
      </c>
      <c r="M77" s="33">
        <f>Appendix!$G$23</f>
        <v>0</v>
      </c>
      <c r="N77" s="208">
        <f>Appendix!$G$23</f>
        <v>0</v>
      </c>
    </row>
    <row r="78" spans="1:14">
      <c r="A78" s="205" t="s">
        <v>757</v>
      </c>
      <c r="B78" s="32" t="str">
        <f>Appendix!$O$21</f>
        <v/>
      </c>
      <c r="C78" s="33" t="str">
        <f>Appendix!$W$21</f>
        <v/>
      </c>
      <c r="D78" s="208" t="str">
        <f>Appendix!$AE$21</f>
        <v/>
      </c>
      <c r="E78" s="27"/>
      <c r="F78" s="205" t="s">
        <v>757</v>
      </c>
      <c r="G78" s="32" t="str">
        <f>Appendix!$O$22</f>
        <v/>
      </c>
      <c r="H78" s="33" t="str">
        <f>Appendix!$W$22</f>
        <v/>
      </c>
      <c r="I78" s="208" t="str">
        <f>Appendix!$AE$22</f>
        <v/>
      </c>
      <c r="J78" s="27"/>
      <c r="K78" s="205" t="s">
        <v>757</v>
      </c>
      <c r="L78" s="32" t="str">
        <f>Appendix!$O$23</f>
        <v/>
      </c>
      <c r="M78" s="33" t="str">
        <f>Appendix!$W$23</f>
        <v/>
      </c>
      <c r="N78" s="208" t="str">
        <f>Appendix!$AE$23</f>
        <v/>
      </c>
    </row>
    <row r="79" spans="1:14">
      <c r="A79" s="205" t="s">
        <v>758</v>
      </c>
      <c r="B79" s="32">
        <f>Appendix!$Q$21</f>
        <v>0</v>
      </c>
      <c r="C79" s="33">
        <f>Appendix!$Y$21</f>
        <v>0</v>
      </c>
      <c r="D79" s="208">
        <f>Appendix!$AG$21</f>
        <v>0</v>
      </c>
      <c r="E79" s="28"/>
      <c r="F79" s="205" t="s">
        <v>758</v>
      </c>
      <c r="G79" s="32">
        <f>Appendix!$Q$22</f>
        <v>0</v>
      </c>
      <c r="H79" s="33">
        <f>Appendix!$Y$22</f>
        <v>0</v>
      </c>
      <c r="I79" s="208">
        <f>Appendix!$AG$22</f>
        <v>0</v>
      </c>
      <c r="J79" s="28"/>
      <c r="K79" s="205" t="s">
        <v>758</v>
      </c>
      <c r="L79" s="32">
        <f>Appendix!$Q$23</f>
        <v>0</v>
      </c>
      <c r="M79" s="33">
        <f>Appendix!$Y$23</f>
        <v>0</v>
      </c>
      <c r="N79" s="208">
        <f>Appendix!$AG$23</f>
        <v>0</v>
      </c>
    </row>
    <row r="80" spans="1:14">
      <c r="A80" s="205" t="s">
        <v>759</v>
      </c>
      <c r="B80" s="819">
        <f>'Quote Sheet'!$G$59</f>
        <v>0</v>
      </c>
      <c r="C80" s="819"/>
      <c r="D80" s="820"/>
      <c r="E80" s="29"/>
      <c r="F80" s="205" t="s">
        <v>759</v>
      </c>
      <c r="G80" s="819">
        <f>'Quote Sheet'!$G$59</f>
        <v>0</v>
      </c>
      <c r="H80" s="819"/>
      <c r="I80" s="820"/>
      <c r="J80" s="29"/>
      <c r="K80" s="205" t="s">
        <v>759</v>
      </c>
      <c r="L80" s="819">
        <f>'Quote Sheet'!$G$59</f>
        <v>0</v>
      </c>
      <c r="M80" s="819"/>
      <c r="N80" s="820"/>
    </row>
    <row r="81" spans="1:14">
      <c r="A81" s="205" t="str">
        <f>$A$18</f>
        <v>SELLUNIT/INNER QTY:</v>
      </c>
      <c r="B81" s="819">
        <f>Appendix!F21</f>
        <v>0</v>
      </c>
      <c r="C81" s="819"/>
      <c r="D81" s="820"/>
      <c r="E81" s="29"/>
      <c r="F81" s="205" t="str">
        <f>$A$18</f>
        <v>SELLUNIT/INNER QTY:</v>
      </c>
      <c r="G81" s="819">
        <f>Appendix!F22</f>
        <v>0</v>
      </c>
      <c r="H81" s="819"/>
      <c r="I81" s="820"/>
      <c r="J81" s="29"/>
      <c r="K81" s="205" t="str">
        <f>$A$18</f>
        <v>SELLUNIT/INNER QTY:</v>
      </c>
      <c r="L81" s="819">
        <f>Appendix!F23</f>
        <v>0</v>
      </c>
      <c r="M81" s="819"/>
      <c r="N81" s="820"/>
    </row>
    <row r="82" spans="1:14">
      <c r="A82" s="205" t="s">
        <v>772</v>
      </c>
      <c r="B82" s="819">
        <f>'Quote Sheet'!$F$48</f>
        <v>0</v>
      </c>
      <c r="C82" s="819"/>
      <c r="D82" s="820"/>
      <c r="E82" s="29"/>
      <c r="F82" s="205" t="s">
        <v>772</v>
      </c>
      <c r="G82" s="819">
        <f>'Quote Sheet'!$F$48</f>
        <v>0</v>
      </c>
      <c r="H82" s="819"/>
      <c r="I82" s="820"/>
      <c r="J82" s="29"/>
      <c r="K82" s="205" t="s">
        <v>772</v>
      </c>
      <c r="L82" s="819">
        <f>'Quote Sheet'!$F$48</f>
        <v>0</v>
      </c>
      <c r="M82" s="819"/>
      <c r="N82" s="820"/>
    </row>
    <row r="83" spans="1:14" ht="15.75" thickBot="1">
      <c r="A83" s="212" t="s">
        <v>760</v>
      </c>
      <c r="B83" s="816"/>
      <c r="C83" s="816"/>
      <c r="D83" s="233" t="s">
        <v>783</v>
      </c>
      <c r="E83" s="25"/>
      <c r="F83" s="212" t="s">
        <v>760</v>
      </c>
      <c r="G83" s="816"/>
      <c r="H83" s="816"/>
      <c r="I83" s="233" t="s">
        <v>784</v>
      </c>
      <c r="J83" s="30"/>
      <c r="K83" s="212" t="s">
        <v>760</v>
      </c>
      <c r="L83" s="816"/>
      <c r="M83" s="816"/>
      <c r="N83" s="233" t="s">
        <v>785</v>
      </c>
    </row>
  </sheetData>
  <mergeCells count="192">
    <mergeCell ref="B5:D5"/>
    <mergeCell ref="G5:I5"/>
    <mergeCell ref="L5:N5"/>
    <mergeCell ref="B7:D7"/>
    <mergeCell ref="G7:I7"/>
    <mergeCell ref="L7:N7"/>
    <mergeCell ref="B2:D2"/>
    <mergeCell ref="G2:I2"/>
    <mergeCell ref="L2:N2"/>
    <mergeCell ref="B4:D4"/>
    <mergeCell ref="G4:I4"/>
    <mergeCell ref="L4:N4"/>
    <mergeCell ref="B6:D6"/>
    <mergeCell ref="G6:I6"/>
    <mergeCell ref="L6:N6"/>
    <mergeCell ref="B3:D3"/>
    <mergeCell ref="G3:I3"/>
    <mergeCell ref="L3:N3"/>
    <mergeCell ref="B10:D10"/>
    <mergeCell ref="G10:I10"/>
    <mergeCell ref="L10:N10"/>
    <mergeCell ref="B11:D11"/>
    <mergeCell ref="G11:I11"/>
    <mergeCell ref="L11:N11"/>
    <mergeCell ref="B8:D8"/>
    <mergeCell ref="G8:I8"/>
    <mergeCell ref="L8:N8"/>
    <mergeCell ref="B9:D9"/>
    <mergeCell ref="G9:I9"/>
    <mergeCell ref="L9:N9"/>
    <mergeCell ref="B18:D18"/>
    <mergeCell ref="G18:I18"/>
    <mergeCell ref="L18:N18"/>
    <mergeCell ref="B19:D19"/>
    <mergeCell ref="G19:I19"/>
    <mergeCell ref="L19:N19"/>
    <mergeCell ref="B12:D12"/>
    <mergeCell ref="G12:I12"/>
    <mergeCell ref="L12:N12"/>
    <mergeCell ref="B17:D17"/>
    <mergeCell ref="G17:I17"/>
    <mergeCell ref="L17:N17"/>
    <mergeCell ref="B26:D26"/>
    <mergeCell ref="G26:I26"/>
    <mergeCell ref="L26:N26"/>
    <mergeCell ref="B28:D28"/>
    <mergeCell ref="G28:I28"/>
    <mergeCell ref="L28:N28"/>
    <mergeCell ref="B23:D23"/>
    <mergeCell ref="G23:I23"/>
    <mergeCell ref="L23:N23"/>
    <mergeCell ref="B25:D25"/>
    <mergeCell ref="G25:I25"/>
    <mergeCell ref="L25:N25"/>
    <mergeCell ref="B27:D27"/>
    <mergeCell ref="G27:I27"/>
    <mergeCell ref="L27:N27"/>
    <mergeCell ref="B24:D24"/>
    <mergeCell ref="G24:I24"/>
    <mergeCell ref="L24:N24"/>
    <mergeCell ref="B31:D31"/>
    <mergeCell ref="G31:I31"/>
    <mergeCell ref="L31:N31"/>
    <mergeCell ref="B32:D32"/>
    <mergeCell ref="G32:I32"/>
    <mergeCell ref="L32:N32"/>
    <mergeCell ref="B29:D29"/>
    <mergeCell ref="G29:I29"/>
    <mergeCell ref="L29:N29"/>
    <mergeCell ref="B30:D30"/>
    <mergeCell ref="G30:I30"/>
    <mergeCell ref="L30:N30"/>
    <mergeCell ref="B39:D39"/>
    <mergeCell ref="G39:I39"/>
    <mergeCell ref="L39:N39"/>
    <mergeCell ref="B40:D40"/>
    <mergeCell ref="G40:I40"/>
    <mergeCell ref="L40:N40"/>
    <mergeCell ref="B33:D33"/>
    <mergeCell ref="G33:I33"/>
    <mergeCell ref="L33:N33"/>
    <mergeCell ref="B38:D38"/>
    <mergeCell ref="G38:I38"/>
    <mergeCell ref="L38:N38"/>
    <mergeCell ref="B47:D47"/>
    <mergeCell ref="G47:I47"/>
    <mergeCell ref="L47:N47"/>
    <mergeCell ref="B49:D49"/>
    <mergeCell ref="G49:I49"/>
    <mergeCell ref="L49:N49"/>
    <mergeCell ref="B44:D44"/>
    <mergeCell ref="G44:I44"/>
    <mergeCell ref="L44:N44"/>
    <mergeCell ref="B46:D46"/>
    <mergeCell ref="G46:I46"/>
    <mergeCell ref="L46:N46"/>
    <mergeCell ref="B48:D48"/>
    <mergeCell ref="G48:I48"/>
    <mergeCell ref="L48:N48"/>
    <mergeCell ref="B45:D45"/>
    <mergeCell ref="G45:I45"/>
    <mergeCell ref="L45:N45"/>
    <mergeCell ref="B52:D52"/>
    <mergeCell ref="G52:I52"/>
    <mergeCell ref="L52:N52"/>
    <mergeCell ref="B53:D53"/>
    <mergeCell ref="G53:I53"/>
    <mergeCell ref="L53:N53"/>
    <mergeCell ref="B50:D50"/>
    <mergeCell ref="G50:I50"/>
    <mergeCell ref="L50:N50"/>
    <mergeCell ref="B51:D51"/>
    <mergeCell ref="G51:I51"/>
    <mergeCell ref="L51:N51"/>
    <mergeCell ref="B60:D60"/>
    <mergeCell ref="G60:I60"/>
    <mergeCell ref="L60:N60"/>
    <mergeCell ref="B61:D61"/>
    <mergeCell ref="G61:I61"/>
    <mergeCell ref="L61:N61"/>
    <mergeCell ref="B54:D54"/>
    <mergeCell ref="G54:I54"/>
    <mergeCell ref="L54:N54"/>
    <mergeCell ref="B59:D59"/>
    <mergeCell ref="G59:I59"/>
    <mergeCell ref="L59:N59"/>
    <mergeCell ref="B68:D68"/>
    <mergeCell ref="G68:I68"/>
    <mergeCell ref="L68:N68"/>
    <mergeCell ref="B70:D70"/>
    <mergeCell ref="G70:I70"/>
    <mergeCell ref="L70:N70"/>
    <mergeCell ref="B65:D65"/>
    <mergeCell ref="G65:I65"/>
    <mergeCell ref="L65:N65"/>
    <mergeCell ref="B67:D67"/>
    <mergeCell ref="G67:I67"/>
    <mergeCell ref="L67:N67"/>
    <mergeCell ref="B69:D69"/>
    <mergeCell ref="G69:I69"/>
    <mergeCell ref="L69:N69"/>
    <mergeCell ref="B66:D66"/>
    <mergeCell ref="G66:I66"/>
    <mergeCell ref="L66:N66"/>
    <mergeCell ref="C1:D1"/>
    <mergeCell ref="H1:I1"/>
    <mergeCell ref="M1:N1"/>
    <mergeCell ref="C22:D22"/>
    <mergeCell ref="H22:I22"/>
    <mergeCell ref="M22:N22"/>
    <mergeCell ref="B81:D81"/>
    <mergeCell ref="G81:I81"/>
    <mergeCell ref="L81:N81"/>
    <mergeCell ref="B75:D75"/>
    <mergeCell ref="G75:I75"/>
    <mergeCell ref="L75:N75"/>
    <mergeCell ref="B80:D80"/>
    <mergeCell ref="G80:I80"/>
    <mergeCell ref="L80:N80"/>
    <mergeCell ref="B73:D73"/>
    <mergeCell ref="G73:I73"/>
    <mergeCell ref="L73:N73"/>
    <mergeCell ref="B74:D74"/>
    <mergeCell ref="G74:I74"/>
    <mergeCell ref="L74:N74"/>
    <mergeCell ref="B71:D71"/>
    <mergeCell ref="G71:I71"/>
    <mergeCell ref="L71:N71"/>
    <mergeCell ref="B41:C41"/>
    <mergeCell ref="G41:H41"/>
    <mergeCell ref="L41:M41"/>
    <mergeCell ref="B20:C20"/>
    <mergeCell ref="G20:H20"/>
    <mergeCell ref="L20:M20"/>
    <mergeCell ref="B83:C83"/>
    <mergeCell ref="G83:H83"/>
    <mergeCell ref="L83:M83"/>
    <mergeCell ref="B62:C62"/>
    <mergeCell ref="G62:H62"/>
    <mergeCell ref="L62:M62"/>
    <mergeCell ref="C43:D43"/>
    <mergeCell ref="H43:I43"/>
    <mergeCell ref="M43:N43"/>
    <mergeCell ref="C64:D64"/>
    <mergeCell ref="H64:I64"/>
    <mergeCell ref="M64:N64"/>
    <mergeCell ref="B82:D82"/>
    <mergeCell ref="G82:I82"/>
    <mergeCell ref="L82:N82"/>
    <mergeCell ref="B72:D72"/>
    <mergeCell ref="G72:I72"/>
    <mergeCell ref="L72:N72"/>
  </mergeCells>
  <phoneticPr fontId="34" type="noConversion"/>
  <pageMargins left="0" right="0" top="0" bottom="0" header="0" footer="0"/>
  <pageSetup scale="6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13320-7ECC-4FEE-8F3C-9C75438A8CA6}">
  <dimension ref="A1:E88"/>
  <sheetViews>
    <sheetView workbookViewId="0">
      <pane ySplit="1" topLeftCell="A74" activePane="bottomLeft" state="frozen"/>
      <selection pane="bottomLeft" activeCell="D94" sqref="D94"/>
      <selection activeCell="H23" sqref="H23"/>
    </sheetView>
  </sheetViews>
  <sheetFormatPr defaultRowHeight="15"/>
  <cols>
    <col min="1" max="2" width="10.7109375" bestFit="1" customWidth="1"/>
    <col min="3" max="3" width="8.7109375" bestFit="1" customWidth="1"/>
    <col min="4" max="4" width="17" bestFit="1" customWidth="1"/>
    <col min="5" max="5" width="74" customWidth="1"/>
  </cols>
  <sheetData>
    <row r="1" spans="1:5">
      <c r="A1" s="366" t="s">
        <v>132</v>
      </c>
      <c r="B1" s="90" t="s">
        <v>786</v>
      </c>
      <c r="C1" s="93" t="s">
        <v>787</v>
      </c>
      <c r="D1" s="90" t="s">
        <v>17</v>
      </c>
      <c r="E1" s="375" t="s">
        <v>788</v>
      </c>
    </row>
    <row r="2" spans="1:5">
      <c r="A2" s="92">
        <v>42402</v>
      </c>
      <c r="B2" s="91">
        <v>1</v>
      </c>
      <c r="C2" s="432">
        <f t="shared" ref="C2:C33" si="0">A2+(B2/10)</f>
        <v>42402.1</v>
      </c>
      <c r="D2" s="91" t="s">
        <v>789</v>
      </c>
      <c r="E2" s="376" t="s">
        <v>790</v>
      </c>
    </row>
    <row r="3" spans="1:5">
      <c r="A3" s="92">
        <v>42402</v>
      </c>
      <c r="B3" s="91">
        <v>2</v>
      </c>
      <c r="C3" s="432">
        <f t="shared" si="0"/>
        <v>42402.2</v>
      </c>
      <c r="D3" s="91" t="s">
        <v>791</v>
      </c>
      <c r="E3" s="376" t="s">
        <v>792</v>
      </c>
    </row>
    <row r="4" spans="1:5">
      <c r="A4" s="92">
        <v>42409</v>
      </c>
      <c r="B4" s="91">
        <v>1</v>
      </c>
      <c r="C4" s="432">
        <f t="shared" si="0"/>
        <v>42409.1</v>
      </c>
      <c r="D4" s="91" t="s">
        <v>793</v>
      </c>
      <c r="E4" s="376" t="s">
        <v>794</v>
      </c>
    </row>
    <row r="5" spans="1:5">
      <c r="A5" s="92">
        <v>42434</v>
      </c>
      <c r="B5" s="91">
        <v>1</v>
      </c>
      <c r="C5" s="432">
        <f t="shared" si="0"/>
        <v>42434.1</v>
      </c>
      <c r="D5" s="91" t="s">
        <v>795</v>
      </c>
      <c r="E5" s="376" t="s">
        <v>796</v>
      </c>
    </row>
    <row r="6" spans="1:5">
      <c r="A6" s="92">
        <v>42434</v>
      </c>
      <c r="B6" s="91">
        <v>1</v>
      </c>
      <c r="C6" s="432">
        <f t="shared" si="0"/>
        <v>42434.1</v>
      </c>
      <c r="D6" s="91" t="s">
        <v>797</v>
      </c>
      <c r="E6" s="376" t="s">
        <v>798</v>
      </c>
    </row>
    <row r="7" spans="1:5">
      <c r="A7" s="92">
        <v>42439</v>
      </c>
      <c r="B7" s="91">
        <v>1</v>
      </c>
      <c r="C7" s="432">
        <f t="shared" si="0"/>
        <v>42439.1</v>
      </c>
      <c r="D7" s="91" t="s">
        <v>799</v>
      </c>
      <c r="E7" s="376" t="s">
        <v>800</v>
      </c>
    </row>
    <row r="8" spans="1:5">
      <c r="A8" s="92">
        <v>42446</v>
      </c>
      <c r="B8" s="91">
        <v>1</v>
      </c>
      <c r="C8" s="432">
        <f t="shared" si="0"/>
        <v>42446.1</v>
      </c>
      <c r="D8" s="91" t="s">
        <v>801</v>
      </c>
      <c r="E8" s="376" t="s">
        <v>802</v>
      </c>
    </row>
    <row r="9" spans="1:5">
      <c r="A9" s="92">
        <v>42446</v>
      </c>
      <c r="B9" s="91">
        <v>2</v>
      </c>
      <c r="C9" s="432">
        <f t="shared" si="0"/>
        <v>42446.2</v>
      </c>
      <c r="D9" s="91" t="s">
        <v>797</v>
      </c>
      <c r="E9" s="376" t="s">
        <v>803</v>
      </c>
    </row>
    <row r="10" spans="1:5" ht="30">
      <c r="A10" s="92">
        <v>42446</v>
      </c>
      <c r="B10" s="91">
        <v>3</v>
      </c>
      <c r="C10" s="432">
        <f t="shared" si="0"/>
        <v>42446.3</v>
      </c>
      <c r="D10" s="91" t="s">
        <v>797</v>
      </c>
      <c r="E10" s="376" t="s">
        <v>804</v>
      </c>
    </row>
    <row r="11" spans="1:5">
      <c r="A11" s="92">
        <v>42450</v>
      </c>
      <c r="B11" s="91">
        <v>1</v>
      </c>
      <c r="C11" s="432">
        <f t="shared" si="0"/>
        <v>42450.1</v>
      </c>
      <c r="D11" s="91" t="s">
        <v>805</v>
      </c>
      <c r="E11" s="376" t="s">
        <v>806</v>
      </c>
    </row>
    <row r="12" spans="1:5">
      <c r="A12" s="92">
        <v>42465</v>
      </c>
      <c r="B12" s="91">
        <v>1</v>
      </c>
      <c r="C12" s="432">
        <f t="shared" si="0"/>
        <v>42465.1</v>
      </c>
      <c r="D12" s="91" t="s">
        <v>797</v>
      </c>
      <c r="E12" s="376" t="s">
        <v>807</v>
      </c>
    </row>
    <row r="13" spans="1:5">
      <c r="A13" s="92">
        <v>42465</v>
      </c>
      <c r="B13" s="91">
        <v>2</v>
      </c>
      <c r="C13" s="432">
        <f t="shared" si="0"/>
        <v>42465.2</v>
      </c>
      <c r="D13" s="91" t="s">
        <v>797</v>
      </c>
      <c r="E13" s="376" t="s">
        <v>808</v>
      </c>
    </row>
    <row r="14" spans="1:5" ht="30">
      <c r="A14" s="92">
        <v>42536</v>
      </c>
      <c r="B14" s="91">
        <v>1</v>
      </c>
      <c r="C14" s="432">
        <f t="shared" si="0"/>
        <v>42536.1</v>
      </c>
      <c r="D14" s="91" t="s">
        <v>809</v>
      </c>
      <c r="E14" s="376" t="s">
        <v>810</v>
      </c>
    </row>
    <row r="15" spans="1:5">
      <c r="A15" s="92">
        <v>42536</v>
      </c>
      <c r="B15" s="91">
        <v>2</v>
      </c>
      <c r="C15" s="432">
        <f t="shared" si="0"/>
        <v>42536.2</v>
      </c>
      <c r="D15" s="91" t="s">
        <v>809</v>
      </c>
      <c r="E15" s="376" t="s">
        <v>811</v>
      </c>
    </row>
    <row r="16" spans="1:5" ht="30">
      <c r="A16" s="92">
        <v>42621</v>
      </c>
      <c r="B16" s="91">
        <v>1</v>
      </c>
      <c r="C16" s="432">
        <f t="shared" si="0"/>
        <v>42621.1</v>
      </c>
      <c r="D16" s="91" t="s">
        <v>812</v>
      </c>
      <c r="E16" s="376" t="s">
        <v>813</v>
      </c>
    </row>
    <row r="17" spans="1:5" ht="30">
      <c r="A17" s="92">
        <v>42622</v>
      </c>
      <c r="B17" s="91">
        <v>1</v>
      </c>
      <c r="C17" s="432">
        <f t="shared" si="0"/>
        <v>42622.1</v>
      </c>
      <c r="D17" s="91" t="s">
        <v>809</v>
      </c>
      <c r="E17" s="376" t="s">
        <v>814</v>
      </c>
    </row>
    <row r="18" spans="1:5" ht="30">
      <c r="A18" s="92">
        <v>42622</v>
      </c>
      <c r="B18" s="91">
        <v>2</v>
      </c>
      <c r="C18" s="432">
        <f t="shared" si="0"/>
        <v>42622.2</v>
      </c>
      <c r="D18" s="91" t="s">
        <v>812</v>
      </c>
      <c r="E18" s="376" t="s">
        <v>815</v>
      </c>
    </row>
    <row r="19" spans="1:5" ht="30">
      <c r="A19" s="92">
        <v>42723</v>
      </c>
      <c r="B19" s="91">
        <v>1</v>
      </c>
      <c r="C19" s="432">
        <f t="shared" si="0"/>
        <v>42723.1</v>
      </c>
      <c r="D19" s="91" t="s">
        <v>812</v>
      </c>
      <c r="E19" s="376" t="s">
        <v>816</v>
      </c>
    </row>
    <row r="20" spans="1:5">
      <c r="A20" s="92">
        <v>42733</v>
      </c>
      <c r="B20" s="91">
        <v>1</v>
      </c>
      <c r="C20" s="432">
        <f t="shared" si="0"/>
        <v>42733.1</v>
      </c>
      <c r="D20" s="91" t="s">
        <v>809</v>
      </c>
      <c r="E20" s="376" t="s">
        <v>817</v>
      </c>
    </row>
    <row r="21" spans="1:5">
      <c r="A21" s="92">
        <v>42765</v>
      </c>
      <c r="B21" s="91">
        <v>1</v>
      </c>
      <c r="C21" s="432">
        <f t="shared" si="0"/>
        <v>42765.1</v>
      </c>
      <c r="D21" s="91" t="s">
        <v>809</v>
      </c>
      <c r="E21" s="376" t="s">
        <v>818</v>
      </c>
    </row>
    <row r="22" spans="1:5">
      <c r="A22" s="92">
        <v>42779</v>
      </c>
      <c r="B22" s="91">
        <v>1</v>
      </c>
      <c r="C22" s="432">
        <f t="shared" si="0"/>
        <v>42779.1</v>
      </c>
      <c r="D22" s="91" t="s">
        <v>809</v>
      </c>
      <c r="E22" s="376" t="s">
        <v>819</v>
      </c>
    </row>
    <row r="23" spans="1:5">
      <c r="A23" s="92">
        <v>42804</v>
      </c>
      <c r="B23" s="91">
        <v>1</v>
      </c>
      <c r="C23" s="432">
        <f t="shared" si="0"/>
        <v>42804.1</v>
      </c>
      <c r="D23" s="91" t="s">
        <v>809</v>
      </c>
      <c r="E23" s="376" t="s">
        <v>820</v>
      </c>
    </row>
    <row r="24" spans="1:5">
      <c r="A24" s="92">
        <v>42804</v>
      </c>
      <c r="B24" s="91">
        <v>2</v>
      </c>
      <c r="C24" s="432">
        <f t="shared" si="0"/>
        <v>42804.2</v>
      </c>
      <c r="D24" s="91" t="s">
        <v>809</v>
      </c>
      <c r="E24" s="376" t="s">
        <v>821</v>
      </c>
    </row>
    <row r="25" spans="1:5">
      <c r="A25" s="92">
        <v>42893</v>
      </c>
      <c r="B25" s="91">
        <v>1</v>
      </c>
      <c r="C25" s="432">
        <f t="shared" si="0"/>
        <v>42893.1</v>
      </c>
      <c r="D25" s="91" t="s">
        <v>809</v>
      </c>
      <c r="E25" s="376" t="s">
        <v>822</v>
      </c>
    </row>
    <row r="26" spans="1:5">
      <c r="A26" s="92">
        <v>42915</v>
      </c>
      <c r="B26" s="91">
        <v>1</v>
      </c>
      <c r="C26" s="432">
        <f t="shared" si="0"/>
        <v>42915.1</v>
      </c>
      <c r="D26" s="91" t="s">
        <v>809</v>
      </c>
      <c r="E26" s="376" t="s">
        <v>823</v>
      </c>
    </row>
    <row r="27" spans="1:5" ht="30">
      <c r="A27" s="92">
        <v>42915</v>
      </c>
      <c r="B27" s="91">
        <v>2</v>
      </c>
      <c r="C27" s="432">
        <f t="shared" si="0"/>
        <v>42915.199999999997</v>
      </c>
      <c r="D27" s="91" t="s">
        <v>809</v>
      </c>
      <c r="E27" s="376" t="s">
        <v>824</v>
      </c>
    </row>
    <row r="28" spans="1:5" ht="45">
      <c r="A28" s="92">
        <v>43143</v>
      </c>
      <c r="B28" s="91">
        <v>1</v>
      </c>
      <c r="C28" s="432">
        <f t="shared" si="0"/>
        <v>43143.1</v>
      </c>
      <c r="D28" s="91" t="s">
        <v>825</v>
      </c>
      <c r="E28" s="376" t="s">
        <v>826</v>
      </c>
    </row>
    <row r="29" spans="1:5">
      <c r="A29" s="92">
        <v>43160</v>
      </c>
      <c r="B29" s="91">
        <v>1</v>
      </c>
      <c r="C29" s="432">
        <f t="shared" si="0"/>
        <v>43160.1</v>
      </c>
      <c r="D29" s="91" t="s">
        <v>809</v>
      </c>
      <c r="E29" s="376" t="s">
        <v>827</v>
      </c>
    </row>
    <row r="30" spans="1:5">
      <c r="A30" s="92">
        <v>43178</v>
      </c>
      <c r="B30" s="91">
        <v>1</v>
      </c>
      <c r="C30" s="432">
        <f t="shared" si="0"/>
        <v>43178.1</v>
      </c>
      <c r="D30" s="91" t="s">
        <v>809</v>
      </c>
      <c r="E30" s="376" t="s">
        <v>828</v>
      </c>
    </row>
    <row r="31" spans="1:5">
      <c r="A31" s="92">
        <v>43189</v>
      </c>
      <c r="B31" s="91">
        <v>1</v>
      </c>
      <c r="C31" s="432">
        <f t="shared" si="0"/>
        <v>43189.1</v>
      </c>
      <c r="D31" s="91" t="s">
        <v>809</v>
      </c>
      <c r="E31" s="376" t="s">
        <v>829</v>
      </c>
    </row>
    <row r="32" spans="1:5" ht="30">
      <c r="A32" s="92">
        <v>43189</v>
      </c>
      <c r="B32" s="91">
        <v>2</v>
      </c>
      <c r="C32" s="432">
        <f t="shared" si="0"/>
        <v>43189.2</v>
      </c>
      <c r="D32" s="91" t="s">
        <v>809</v>
      </c>
      <c r="E32" s="376" t="s">
        <v>830</v>
      </c>
    </row>
    <row r="33" spans="1:5">
      <c r="A33" s="92">
        <v>43189</v>
      </c>
      <c r="B33" s="91">
        <v>3</v>
      </c>
      <c r="C33" s="432">
        <f t="shared" si="0"/>
        <v>43189.3</v>
      </c>
      <c r="D33" s="91" t="s">
        <v>809</v>
      </c>
      <c r="E33" s="376" t="s">
        <v>831</v>
      </c>
    </row>
    <row r="34" spans="1:5">
      <c r="A34" s="92">
        <v>43227</v>
      </c>
      <c r="B34" s="91">
        <v>1</v>
      </c>
      <c r="C34" s="432">
        <f t="shared" ref="C34:C61" si="1">A34+(B34/10)</f>
        <v>43227.1</v>
      </c>
      <c r="D34" s="91" t="s">
        <v>809</v>
      </c>
      <c r="E34" s="376" t="s">
        <v>832</v>
      </c>
    </row>
    <row r="35" spans="1:5" ht="45">
      <c r="A35" s="92">
        <v>43227</v>
      </c>
      <c r="B35" s="91">
        <v>2</v>
      </c>
      <c r="C35" s="432">
        <f t="shared" si="1"/>
        <v>43227.199999999997</v>
      </c>
      <c r="D35" s="91" t="s">
        <v>809</v>
      </c>
      <c r="E35" s="376" t="s">
        <v>833</v>
      </c>
    </row>
    <row r="36" spans="1:5" ht="30">
      <c r="A36" s="92">
        <v>43277</v>
      </c>
      <c r="B36" s="91">
        <v>1</v>
      </c>
      <c r="C36" s="432">
        <f t="shared" si="1"/>
        <v>43277.1</v>
      </c>
      <c r="D36" s="91" t="s">
        <v>809</v>
      </c>
      <c r="E36" s="376" t="s">
        <v>834</v>
      </c>
    </row>
    <row r="37" spans="1:5">
      <c r="A37" s="92">
        <v>43278</v>
      </c>
      <c r="B37" s="91">
        <v>1</v>
      </c>
      <c r="C37" s="432">
        <f t="shared" si="1"/>
        <v>43278.1</v>
      </c>
      <c r="D37" s="91" t="s">
        <v>809</v>
      </c>
      <c r="E37" s="376" t="s">
        <v>835</v>
      </c>
    </row>
    <row r="38" spans="1:5">
      <c r="A38" s="92">
        <v>43311</v>
      </c>
      <c r="B38" s="91">
        <v>1</v>
      </c>
      <c r="C38" s="432">
        <f t="shared" si="1"/>
        <v>43311.1</v>
      </c>
      <c r="D38" s="91" t="s">
        <v>809</v>
      </c>
      <c r="E38" s="376" t="s">
        <v>836</v>
      </c>
    </row>
    <row r="39" spans="1:5">
      <c r="A39" s="92">
        <v>43325</v>
      </c>
      <c r="B39" s="91">
        <v>1</v>
      </c>
      <c r="C39" s="432">
        <f t="shared" si="1"/>
        <v>43325.1</v>
      </c>
      <c r="D39" s="91" t="s">
        <v>789</v>
      </c>
      <c r="E39" s="376" t="s">
        <v>837</v>
      </c>
    </row>
    <row r="40" spans="1:5">
      <c r="A40" s="92">
        <v>43357</v>
      </c>
      <c r="B40" s="91">
        <v>1</v>
      </c>
      <c r="C40" s="432">
        <f t="shared" si="1"/>
        <v>43357.1</v>
      </c>
      <c r="D40" s="91" t="s">
        <v>809</v>
      </c>
      <c r="E40" s="376" t="s">
        <v>838</v>
      </c>
    </row>
    <row r="41" spans="1:5" ht="30">
      <c r="A41" s="92">
        <v>43476</v>
      </c>
      <c r="B41" s="91">
        <v>1</v>
      </c>
      <c r="C41" s="432">
        <f t="shared" si="1"/>
        <v>43476.1</v>
      </c>
      <c r="D41" s="91" t="s">
        <v>809</v>
      </c>
      <c r="E41" s="376" t="s">
        <v>839</v>
      </c>
    </row>
    <row r="42" spans="1:5">
      <c r="A42" s="92">
        <v>43476</v>
      </c>
      <c r="B42" s="91">
        <v>2</v>
      </c>
      <c r="C42" s="432">
        <f t="shared" si="1"/>
        <v>43476.2</v>
      </c>
      <c r="D42" s="91" t="s">
        <v>809</v>
      </c>
      <c r="E42" s="376" t="s">
        <v>840</v>
      </c>
    </row>
    <row r="43" spans="1:5">
      <c r="A43" s="92">
        <v>43490</v>
      </c>
      <c r="B43" s="91">
        <v>1</v>
      </c>
      <c r="C43" s="432">
        <f t="shared" si="1"/>
        <v>43490.1</v>
      </c>
      <c r="D43" s="91" t="s">
        <v>809</v>
      </c>
      <c r="E43" s="376" t="s">
        <v>841</v>
      </c>
    </row>
    <row r="44" spans="1:5">
      <c r="A44" s="92">
        <v>43507</v>
      </c>
      <c r="B44" s="91">
        <v>1</v>
      </c>
      <c r="C44" s="432">
        <f t="shared" si="1"/>
        <v>43507.1</v>
      </c>
      <c r="D44" s="91" t="s">
        <v>809</v>
      </c>
      <c r="E44" s="376" t="s">
        <v>842</v>
      </c>
    </row>
    <row r="45" spans="1:5">
      <c r="A45" s="92">
        <v>43507</v>
      </c>
      <c r="B45" s="91">
        <v>2</v>
      </c>
      <c r="C45" s="432">
        <f t="shared" si="1"/>
        <v>43507.199999999997</v>
      </c>
      <c r="D45" s="91" t="s">
        <v>809</v>
      </c>
      <c r="E45" s="376" t="s">
        <v>843</v>
      </c>
    </row>
    <row r="46" spans="1:5">
      <c r="A46" s="92">
        <v>43523</v>
      </c>
      <c r="B46" s="91">
        <v>1</v>
      </c>
      <c r="C46" s="432">
        <f t="shared" si="1"/>
        <v>43523.1</v>
      </c>
      <c r="D46" s="91" t="s">
        <v>809</v>
      </c>
      <c r="E46" s="376" t="s">
        <v>844</v>
      </c>
    </row>
    <row r="47" spans="1:5">
      <c r="A47" s="92">
        <v>43531</v>
      </c>
      <c r="B47" s="91">
        <v>1</v>
      </c>
      <c r="C47" s="432">
        <f t="shared" si="1"/>
        <v>43531.1</v>
      </c>
      <c r="D47" s="91" t="s">
        <v>809</v>
      </c>
      <c r="E47" s="376" t="s">
        <v>845</v>
      </c>
    </row>
    <row r="48" spans="1:5" ht="30">
      <c r="A48" s="92">
        <v>43586</v>
      </c>
      <c r="B48" s="91">
        <v>1</v>
      </c>
      <c r="C48" s="432">
        <f t="shared" si="1"/>
        <v>43586.1</v>
      </c>
      <c r="D48" s="91" t="s">
        <v>809</v>
      </c>
      <c r="E48" s="376" t="s">
        <v>846</v>
      </c>
    </row>
    <row r="49" spans="1:5">
      <c r="A49" s="92">
        <v>43921</v>
      </c>
      <c r="B49" s="91">
        <v>1</v>
      </c>
      <c r="C49" s="432">
        <f t="shared" si="1"/>
        <v>43921.1</v>
      </c>
      <c r="D49" s="91" t="s">
        <v>809</v>
      </c>
      <c r="E49" s="376" t="s">
        <v>847</v>
      </c>
    </row>
    <row r="50" spans="1:5" ht="30">
      <c r="A50" s="92">
        <v>43935</v>
      </c>
      <c r="B50" s="91">
        <v>1</v>
      </c>
      <c r="C50" s="432">
        <f t="shared" si="1"/>
        <v>43935.1</v>
      </c>
      <c r="D50" s="91" t="s">
        <v>809</v>
      </c>
      <c r="E50" s="376" t="s">
        <v>848</v>
      </c>
    </row>
    <row r="51" spans="1:5">
      <c r="A51" s="92">
        <v>43936</v>
      </c>
      <c r="B51" s="91">
        <v>1</v>
      </c>
      <c r="C51" s="432">
        <f t="shared" si="1"/>
        <v>43936.1</v>
      </c>
      <c r="D51" s="91" t="s">
        <v>809</v>
      </c>
      <c r="E51" s="376" t="s">
        <v>849</v>
      </c>
    </row>
    <row r="52" spans="1:5">
      <c r="A52" s="92">
        <v>43943</v>
      </c>
      <c r="B52" s="91">
        <v>1</v>
      </c>
      <c r="C52" s="432">
        <f t="shared" si="1"/>
        <v>43943.1</v>
      </c>
      <c r="D52" s="91" t="s">
        <v>809</v>
      </c>
      <c r="E52" s="376" t="s">
        <v>850</v>
      </c>
    </row>
    <row r="53" spans="1:5">
      <c r="A53" s="92">
        <v>43950</v>
      </c>
      <c r="B53" s="91">
        <v>1</v>
      </c>
      <c r="C53" s="432">
        <f t="shared" si="1"/>
        <v>43950.1</v>
      </c>
      <c r="D53" s="91" t="s">
        <v>809</v>
      </c>
      <c r="E53" s="376" t="s">
        <v>851</v>
      </c>
    </row>
    <row r="54" spans="1:5" ht="30">
      <c r="A54" s="92">
        <v>43950</v>
      </c>
      <c r="B54" s="91">
        <v>2</v>
      </c>
      <c r="C54" s="432">
        <f t="shared" si="1"/>
        <v>43950.2</v>
      </c>
      <c r="D54" s="91" t="s">
        <v>809</v>
      </c>
      <c r="E54" s="376" t="s">
        <v>852</v>
      </c>
    </row>
    <row r="55" spans="1:5">
      <c r="A55" s="92">
        <v>43950</v>
      </c>
      <c r="B55" s="91">
        <v>3</v>
      </c>
      <c r="C55" s="432">
        <f t="shared" si="1"/>
        <v>43950.3</v>
      </c>
      <c r="D55" s="91" t="s">
        <v>809</v>
      </c>
      <c r="E55" s="376" t="s">
        <v>853</v>
      </c>
    </row>
    <row r="56" spans="1:5">
      <c r="A56" s="92">
        <v>44027</v>
      </c>
      <c r="B56" s="91">
        <v>1</v>
      </c>
      <c r="C56" s="94">
        <f t="shared" si="1"/>
        <v>44027.1</v>
      </c>
      <c r="D56" s="91" t="s">
        <v>809</v>
      </c>
      <c r="E56" s="376" t="s">
        <v>854</v>
      </c>
    </row>
    <row r="57" spans="1:5" ht="30">
      <c r="A57" s="92">
        <v>44272</v>
      </c>
      <c r="B57" s="91">
        <v>1</v>
      </c>
      <c r="C57" s="94">
        <f t="shared" si="1"/>
        <v>44272.1</v>
      </c>
      <c r="D57" s="91" t="s">
        <v>809</v>
      </c>
      <c r="E57" s="376" t="s">
        <v>855</v>
      </c>
    </row>
    <row r="58" spans="1:5">
      <c r="A58" s="92">
        <v>44326</v>
      </c>
      <c r="B58" s="91">
        <v>1</v>
      </c>
      <c r="C58" s="94">
        <f t="shared" si="1"/>
        <v>44326.1</v>
      </c>
      <c r="D58" s="91" t="s">
        <v>809</v>
      </c>
      <c r="E58" s="376" t="s">
        <v>856</v>
      </c>
    </row>
    <row r="59" spans="1:5" ht="45">
      <c r="A59" s="92">
        <v>44421</v>
      </c>
      <c r="B59" s="91">
        <v>1</v>
      </c>
      <c r="C59" s="94">
        <f t="shared" si="1"/>
        <v>44421.1</v>
      </c>
      <c r="D59" s="91" t="s">
        <v>809</v>
      </c>
      <c r="E59" s="376" t="s">
        <v>857</v>
      </c>
    </row>
    <row r="60" spans="1:5" ht="30">
      <c r="A60" s="92">
        <v>44421</v>
      </c>
      <c r="B60" s="91">
        <v>2</v>
      </c>
      <c r="C60" s="94">
        <f t="shared" si="1"/>
        <v>44421.2</v>
      </c>
      <c r="D60" s="91" t="s">
        <v>809</v>
      </c>
      <c r="E60" s="376" t="s">
        <v>858</v>
      </c>
    </row>
    <row r="61" spans="1:5" ht="30">
      <c r="A61" s="92">
        <v>44509</v>
      </c>
      <c r="B61" s="91">
        <v>1</v>
      </c>
      <c r="C61" s="94">
        <f t="shared" si="1"/>
        <v>44509.1</v>
      </c>
      <c r="D61" s="91" t="s">
        <v>809</v>
      </c>
      <c r="E61" s="376" t="s">
        <v>859</v>
      </c>
    </row>
    <row r="62" spans="1:5" ht="30">
      <c r="A62" s="92">
        <v>44545</v>
      </c>
      <c r="B62" s="91">
        <v>1</v>
      </c>
      <c r="C62" s="94">
        <f t="shared" ref="C62" si="2">A62+(B62/10)</f>
        <v>44545.1</v>
      </c>
      <c r="D62" s="91" t="s">
        <v>809</v>
      </c>
      <c r="E62" s="376" t="s">
        <v>860</v>
      </c>
    </row>
    <row r="63" spans="1:5">
      <c r="A63" s="92">
        <v>44545</v>
      </c>
      <c r="B63" s="91">
        <v>2</v>
      </c>
      <c r="C63" s="94">
        <f t="shared" ref="C63:C66" si="3">A63+(B63/10)</f>
        <v>44545.2</v>
      </c>
      <c r="D63" s="91" t="s">
        <v>809</v>
      </c>
      <c r="E63" s="376" t="s">
        <v>861</v>
      </c>
    </row>
    <row r="64" spans="1:5">
      <c r="A64" s="92">
        <v>44657</v>
      </c>
      <c r="B64" s="91">
        <v>1</v>
      </c>
      <c r="C64" s="94">
        <f t="shared" si="3"/>
        <v>44657.1</v>
      </c>
      <c r="D64" s="91" t="s">
        <v>862</v>
      </c>
      <c r="E64" s="376" t="s">
        <v>863</v>
      </c>
    </row>
    <row r="65" spans="1:5">
      <c r="A65" s="92">
        <v>44683</v>
      </c>
      <c r="B65" s="91">
        <v>1</v>
      </c>
      <c r="C65" s="94">
        <f t="shared" si="3"/>
        <v>44683.1</v>
      </c>
      <c r="D65" s="91" t="s">
        <v>862</v>
      </c>
      <c r="E65" s="376" t="s">
        <v>864</v>
      </c>
    </row>
    <row r="66" spans="1:5" ht="30">
      <c r="A66" s="92">
        <v>44705</v>
      </c>
      <c r="B66" s="91">
        <v>1</v>
      </c>
      <c r="C66" s="94">
        <f t="shared" si="3"/>
        <v>44705.1</v>
      </c>
      <c r="D66" s="91" t="s">
        <v>862</v>
      </c>
      <c r="E66" s="376" t="s">
        <v>865</v>
      </c>
    </row>
    <row r="67" spans="1:5" ht="30">
      <c r="A67" s="92">
        <v>44826</v>
      </c>
      <c r="B67" s="91">
        <v>1</v>
      </c>
      <c r="C67" s="94">
        <f t="shared" ref="C67" si="4">A67+(B67/10)</f>
        <v>44826.1</v>
      </c>
      <c r="D67" s="91" t="s">
        <v>862</v>
      </c>
      <c r="E67" s="376" t="s">
        <v>866</v>
      </c>
    </row>
    <row r="68" spans="1:5" ht="30">
      <c r="A68" s="92">
        <v>44908</v>
      </c>
      <c r="B68" s="91">
        <v>1</v>
      </c>
      <c r="C68" s="94">
        <f t="shared" ref="C68:C69" si="5">A68+(B68/10)</f>
        <v>44908.1</v>
      </c>
      <c r="D68" s="91" t="s">
        <v>862</v>
      </c>
      <c r="E68" s="376" t="s">
        <v>867</v>
      </c>
    </row>
    <row r="69" spans="1:5" ht="30">
      <c r="A69" s="92">
        <v>45065</v>
      </c>
      <c r="B69" s="91">
        <v>1</v>
      </c>
      <c r="C69" s="94">
        <f t="shared" si="5"/>
        <v>45065.1</v>
      </c>
      <c r="D69" s="91" t="s">
        <v>862</v>
      </c>
      <c r="E69" s="376" t="s">
        <v>868</v>
      </c>
    </row>
    <row r="70" spans="1:5" ht="30">
      <c r="A70" s="92">
        <v>45146</v>
      </c>
      <c r="B70" s="91">
        <v>1</v>
      </c>
      <c r="C70" s="94">
        <f t="shared" ref="C70" si="6">A70+(B70/10)</f>
        <v>45146.1</v>
      </c>
      <c r="D70" s="91" t="s">
        <v>862</v>
      </c>
      <c r="E70" s="376" t="s">
        <v>869</v>
      </c>
    </row>
    <row r="71" spans="1:5" ht="45">
      <c r="A71" s="92">
        <v>45261</v>
      </c>
      <c r="B71" s="91">
        <v>1</v>
      </c>
      <c r="C71" s="94">
        <f t="shared" ref="C71:C72" si="7">A71+(B71/10)</f>
        <v>45261.1</v>
      </c>
      <c r="D71" s="91" t="s">
        <v>862</v>
      </c>
      <c r="E71" s="376" t="s">
        <v>870</v>
      </c>
    </row>
    <row r="72" spans="1:5" ht="30">
      <c r="A72" s="92">
        <v>45446</v>
      </c>
      <c r="B72" s="91">
        <v>1</v>
      </c>
      <c r="C72" s="94">
        <f t="shared" si="7"/>
        <v>45446.1</v>
      </c>
      <c r="D72" s="91" t="s">
        <v>862</v>
      </c>
      <c r="E72" s="376" t="s">
        <v>871</v>
      </c>
    </row>
    <row r="73" spans="1:5">
      <c r="A73" s="92">
        <v>45454</v>
      </c>
      <c r="B73" s="91">
        <v>1</v>
      </c>
      <c r="C73" s="94">
        <f t="shared" ref="C73:C76" si="8">A73+(B73/10)</f>
        <v>45454.1</v>
      </c>
      <c r="D73" s="91" t="s">
        <v>862</v>
      </c>
      <c r="E73" s="376" t="s">
        <v>872</v>
      </c>
    </row>
    <row r="74" spans="1:5">
      <c r="A74" s="92">
        <v>45757</v>
      </c>
      <c r="B74" s="91">
        <v>1</v>
      </c>
      <c r="C74" s="94">
        <f t="shared" si="8"/>
        <v>45757.1</v>
      </c>
      <c r="D74" s="91" t="s">
        <v>862</v>
      </c>
      <c r="E74" s="376" t="s">
        <v>873</v>
      </c>
    </row>
    <row r="75" spans="1:5" ht="30">
      <c r="A75" s="92">
        <v>45823</v>
      </c>
      <c r="B75" s="91">
        <v>1</v>
      </c>
      <c r="C75" s="94">
        <f t="shared" si="8"/>
        <v>45823.1</v>
      </c>
      <c r="D75" s="91" t="s">
        <v>862</v>
      </c>
      <c r="E75" s="376" t="s">
        <v>874</v>
      </c>
    </row>
    <row r="76" spans="1:5" ht="30">
      <c r="A76" s="92">
        <v>45844</v>
      </c>
      <c r="B76" s="91">
        <v>1</v>
      </c>
      <c r="C76" s="94">
        <f t="shared" si="8"/>
        <v>45844.1</v>
      </c>
      <c r="D76" s="91" t="s">
        <v>862</v>
      </c>
      <c r="E76" s="376" t="s">
        <v>875</v>
      </c>
    </row>
    <row r="77" spans="1:5" ht="45">
      <c r="A77" s="92">
        <v>46073</v>
      </c>
      <c r="B77" s="91">
        <v>1</v>
      </c>
      <c r="C77" s="94">
        <f t="shared" ref="C77:C78" si="9">A77+(B77/10)</f>
        <v>46073.1</v>
      </c>
      <c r="D77" s="91" t="s">
        <v>862</v>
      </c>
      <c r="E77" s="376" t="s">
        <v>876</v>
      </c>
    </row>
    <row r="78" spans="1:5" ht="45">
      <c r="A78" s="92">
        <v>46135</v>
      </c>
      <c r="B78" s="91">
        <v>1</v>
      </c>
      <c r="C78" s="94">
        <f t="shared" si="9"/>
        <v>46135.1</v>
      </c>
      <c r="D78" s="91" t="s">
        <v>862</v>
      </c>
      <c r="E78" s="376" t="s">
        <v>877</v>
      </c>
    </row>
    <row r="79" spans="1:5" ht="30">
      <c r="A79" s="92">
        <v>46141</v>
      </c>
      <c r="B79" s="91">
        <v>1</v>
      </c>
      <c r="C79" s="94">
        <f t="shared" ref="C79" si="10">A79+(B79/10)</f>
        <v>46141.1</v>
      </c>
      <c r="D79" s="91" t="s">
        <v>862</v>
      </c>
      <c r="E79" s="376" t="s">
        <v>878</v>
      </c>
    </row>
    <row r="80" spans="1:5" ht="30">
      <c r="A80" s="92">
        <v>46168</v>
      </c>
      <c r="B80" s="91">
        <v>1</v>
      </c>
      <c r="C80" s="94">
        <f t="shared" ref="C80:C88" si="11">A80+(B80/10)</f>
        <v>46168.1</v>
      </c>
      <c r="D80" s="91" t="s">
        <v>862</v>
      </c>
      <c r="E80" s="376" t="s">
        <v>879</v>
      </c>
    </row>
    <row r="81" spans="1:5">
      <c r="A81" s="92">
        <v>46189</v>
      </c>
      <c r="B81" s="464">
        <v>1</v>
      </c>
      <c r="C81" s="465">
        <f t="shared" si="11"/>
        <v>46189.1</v>
      </c>
      <c r="D81" s="464" t="s">
        <v>880</v>
      </c>
      <c r="E81" s="466" t="s">
        <v>881</v>
      </c>
    </row>
    <row r="82" spans="1:5">
      <c r="A82" s="92">
        <v>46192</v>
      </c>
      <c r="B82" s="464">
        <v>1</v>
      </c>
      <c r="C82" s="465">
        <f t="shared" si="11"/>
        <v>46192.1</v>
      </c>
      <c r="D82" s="464" t="s">
        <v>880</v>
      </c>
      <c r="E82" s="466" t="s">
        <v>882</v>
      </c>
    </row>
    <row r="83" spans="1:5">
      <c r="A83" s="467">
        <v>46195</v>
      </c>
      <c r="B83" s="464">
        <v>1</v>
      </c>
      <c r="C83" s="465">
        <f t="shared" si="11"/>
        <v>46195.1</v>
      </c>
      <c r="D83" s="464" t="s">
        <v>880</v>
      </c>
      <c r="E83" s="466" t="s">
        <v>883</v>
      </c>
    </row>
    <row r="84" spans="1:5">
      <c r="A84" s="467">
        <v>46196</v>
      </c>
      <c r="B84" s="464">
        <v>1</v>
      </c>
      <c r="C84" s="465">
        <f t="shared" si="11"/>
        <v>46196.1</v>
      </c>
      <c r="D84" s="464" t="s">
        <v>880</v>
      </c>
      <c r="E84" s="466" t="s">
        <v>884</v>
      </c>
    </row>
    <row r="85" spans="1:5">
      <c r="A85" s="467">
        <v>46196</v>
      </c>
      <c r="B85" s="464">
        <v>2</v>
      </c>
      <c r="C85" s="465">
        <f t="shared" si="11"/>
        <v>46196.2</v>
      </c>
      <c r="D85" s="464" t="s">
        <v>880</v>
      </c>
      <c r="E85" s="466" t="s">
        <v>885</v>
      </c>
    </row>
    <row r="86" spans="1:5">
      <c r="A86" s="467">
        <v>46198</v>
      </c>
      <c r="B86" s="464">
        <v>1</v>
      </c>
      <c r="C86" s="465">
        <f t="shared" si="11"/>
        <v>46198.1</v>
      </c>
      <c r="D86" s="464" t="s">
        <v>880</v>
      </c>
      <c r="E86" s="466" t="s">
        <v>886</v>
      </c>
    </row>
    <row r="87" spans="1:5">
      <c r="A87" s="467">
        <v>46199</v>
      </c>
      <c r="B87" s="464">
        <v>1</v>
      </c>
      <c r="C87" s="465">
        <f t="shared" si="11"/>
        <v>46199.1</v>
      </c>
      <c r="D87" s="464" t="s">
        <v>880</v>
      </c>
      <c r="E87" s="466" t="s">
        <v>887</v>
      </c>
    </row>
    <row r="88" spans="1:5">
      <c r="A88" s="467">
        <v>46212</v>
      </c>
      <c r="B88" s="464">
        <v>1</v>
      </c>
      <c r="C88" s="465">
        <f t="shared" si="11"/>
        <v>46212.1</v>
      </c>
      <c r="D88" s="464" t="s">
        <v>880</v>
      </c>
      <c r="E88" s="466" t="s">
        <v>888</v>
      </c>
    </row>
  </sheetData>
  <dataValidations count="1">
    <dataValidation type="whole" allowBlank="1" showInputMessage="1" showErrorMessage="1" errorTitle="CHECK DIGIT" error="Must be a whole number between 1 and 9" sqref="B2:B61 B66:B68" xr:uid="{462635F2-6910-4694-B92C-901DC4B6A104}">
      <formula1>1</formula1>
      <formula2>9</formula2>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f9d5c9d-5784-495a-9348-fce0a09fd0ae">
      <Terms xmlns="http://schemas.microsoft.com/office/infopath/2007/PartnerControls"/>
    </lcf76f155ced4ddcb4097134ff3c332f>
    <TaxCatchAll xmlns="67b5e350-4db3-4794-a70a-6ae545a168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01CA13104ECC46942DF4BE500761BA" ma:contentTypeVersion="21" ma:contentTypeDescription="Create a new document." ma:contentTypeScope="" ma:versionID="07c161b6471416fd9d3bef945a215609">
  <xsd:schema xmlns:xsd="http://www.w3.org/2001/XMLSchema" xmlns:xs="http://www.w3.org/2001/XMLSchema" xmlns:p="http://schemas.microsoft.com/office/2006/metadata/properties" xmlns:ns1="http://schemas.microsoft.com/sharepoint/v3" xmlns:ns2="2f9d5c9d-5784-495a-9348-fce0a09fd0ae" xmlns:ns3="67b5e350-4db3-4794-a70a-6ae545a16842" targetNamespace="http://schemas.microsoft.com/office/2006/metadata/properties" ma:root="true" ma:fieldsID="9ec498c431ba54847767ed3d52e9e0bd" ns1:_="" ns2:_="" ns3:_="">
    <xsd:import namespace="http://schemas.microsoft.com/sharepoint/v3"/>
    <xsd:import namespace="2f9d5c9d-5784-495a-9348-fce0a09fd0ae"/>
    <xsd:import namespace="67b5e350-4db3-4794-a70a-6ae545a168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9d5c9d-5784-495a-9348-fce0a09fd0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5ea2626-47ea-4c30-9933-17a15d2087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b5e350-4db3-4794-a70a-6ae545a1684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7823e70-8d8a-45df-b535-dabe61d3049a}" ma:internalName="TaxCatchAll" ma:showField="CatchAllData" ma:web="67b5e350-4db3-4794-a70a-6ae545a168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60EB2D-4A51-42A5-8DCD-266FB0F78A98}"/>
</file>

<file path=customXml/itemProps2.xml><?xml version="1.0" encoding="utf-8"?>
<ds:datastoreItem xmlns:ds="http://schemas.openxmlformats.org/officeDocument/2006/customXml" ds:itemID="{45FAF376-34A5-4D34-AE39-055BB44353D7}"/>
</file>

<file path=customXml/itemProps3.xml><?xml version="1.0" encoding="utf-8"?>
<ds:datastoreItem xmlns:ds="http://schemas.openxmlformats.org/officeDocument/2006/customXml" ds:itemID="{51FE6FAD-2775-46C1-B430-8FEE819E9CB2}"/>
</file>

<file path=docMetadata/LabelInfo.xml><?xml version="1.0" encoding="utf-8"?>
<clbl:labelList xmlns:clbl="http://schemas.microsoft.com/office/2020/mipLabelMetadata">
  <clbl:label id="{66f47cd8-41fa-4235-8c80-86b50baa48d7}" enabled="1" method="Standard" siteId="{8331e14a-9134-4288-bf5a-5e2c8412f07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Kroger 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Import Quote Sheet</dc:title>
  <dc:subject/>
  <dc:creator>sarah.blood@kroger.com</dc:creator>
  <cp:keywords/>
  <dc:description/>
  <cp:lastModifiedBy/>
  <cp:revision/>
  <dcterms:created xsi:type="dcterms:W3CDTF">2012-09-18T15:28:33Z</dcterms:created>
  <dcterms:modified xsi:type="dcterms:W3CDTF">2026-07-09T17:19:58Z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0x0101006101CA13104ECC46942DF4BE500761BA</vt:lpwstr>
  </property>
  <property fmtid="{D5CDD505-2E9C-101B-9397-08002B2CF9AE}" pid="4" name="_AdHocReviewCycleID">
    <vt:i4>-778589400</vt:i4>
  </property>
  <property fmtid="{D5CDD505-2E9C-101B-9397-08002B2CF9AE}" pid="5" name="_EmailSubject">
    <vt:lpwstr>Quote Sheet with Duty</vt:lpwstr>
  </property>
  <property fmtid="{D5CDD505-2E9C-101B-9397-08002B2CF9AE}" pid="6" name="_AuthorEmail">
    <vt:lpwstr>khris.soden@kroger.com</vt:lpwstr>
  </property>
  <property fmtid="{D5CDD505-2E9C-101B-9397-08002B2CF9AE}" pid="7" name="_AuthorEmailDisplayName">
    <vt:lpwstr>Soden, Khris</vt:lpwstr>
  </property>
  <property fmtid="{D5CDD505-2E9C-101B-9397-08002B2CF9AE}" pid="8" name="_PreviousAdHocReviewCycleID">
    <vt:i4>1066985621</vt:i4>
  </property>
  <property fmtid="{D5CDD505-2E9C-101B-9397-08002B2CF9AE}" pid="9" name="MSIP_Label_66f47cd8-41fa-4235-8c80-86b50baa48d7_Enabled">
    <vt:lpwstr>true</vt:lpwstr>
  </property>
  <property fmtid="{D5CDD505-2E9C-101B-9397-08002B2CF9AE}" pid="10" name="MSIP_Label_66f47cd8-41fa-4235-8c80-86b50baa48d7_SetDate">
    <vt:lpwstr>2023-12-01T00:35:58Z</vt:lpwstr>
  </property>
  <property fmtid="{D5CDD505-2E9C-101B-9397-08002B2CF9AE}" pid="11" name="MSIP_Label_66f47cd8-41fa-4235-8c80-86b50baa48d7_Method">
    <vt:lpwstr>Standard</vt:lpwstr>
  </property>
  <property fmtid="{D5CDD505-2E9C-101B-9397-08002B2CF9AE}" pid="12" name="MSIP_Label_66f47cd8-41fa-4235-8c80-86b50baa48d7_Name">
    <vt:lpwstr>Kroger Internal</vt:lpwstr>
  </property>
  <property fmtid="{D5CDD505-2E9C-101B-9397-08002B2CF9AE}" pid="13" name="MSIP_Label_66f47cd8-41fa-4235-8c80-86b50baa48d7_SiteId">
    <vt:lpwstr>8331e14a-9134-4288-bf5a-5e2c8412f074</vt:lpwstr>
  </property>
  <property fmtid="{D5CDD505-2E9C-101B-9397-08002B2CF9AE}" pid="14" name="MSIP_Label_66f47cd8-41fa-4235-8c80-86b50baa48d7_ActionId">
    <vt:lpwstr>7d6ad927-31a2-4be2-b8e7-b053516ddb7f</vt:lpwstr>
  </property>
  <property fmtid="{D5CDD505-2E9C-101B-9397-08002B2CF9AE}" pid="15" name="MSIP_Label_66f47cd8-41fa-4235-8c80-86b50baa48d7_ContentBits">
    <vt:lpwstr>0</vt:lpwstr>
  </property>
  <property fmtid="{D5CDD505-2E9C-101B-9397-08002B2CF9AE}" pid="16" name="_ReviewingToolsShownOnce">
    <vt:lpwstr/>
  </property>
</Properties>
</file>